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'Лист1'!$A$1:$C$121</definedName>
    <definedName name="_xlnm._FilterDatabase" localSheetId="0" hidden="1">'Лист1'!$A$60:$B$121</definedName>
    <definedName name="_xlnm.Print_Area" localSheetId="1">'Лист2'!$B$1:$M$94</definedName>
    <definedName name="_xlnm._FilterDatabase" localSheetId="1" hidden="1">'Лист2'!$B$7:$M$94</definedName>
    <definedName name="_xlnm.Print_Area" localSheetId="2">'Лист3'!$B$1:$G$26</definedName>
    <definedName name="_xlnm.Print_Area" localSheetId="3">'Лист4'!$A$1:$E$35</definedName>
  </definedNames>
  <calcPr fullCalcOnLoad="1"/>
</workbook>
</file>

<file path=xl/sharedStrings.xml><?xml version="1.0" encoding="utf-8"?>
<sst xmlns="http://schemas.openxmlformats.org/spreadsheetml/2006/main" count="370" uniqueCount="331">
  <si>
    <t xml:space="preserve">ОТЧЕТ </t>
  </si>
  <si>
    <t>ПО ФИНАНСОВО-ХОЗЯЙСТВЕННОЙ ДЕЯТЕЛЬНОСТИ</t>
  </si>
  <si>
    <t>ЗА   2013 ГОД</t>
  </si>
  <si>
    <t>от " 30  "  декабря 2013  года</t>
  </si>
  <si>
    <t>КОДЫ</t>
  </si>
  <si>
    <r>
      <t xml:space="preserve">Наименование  учреждения  </t>
    </r>
    <r>
      <rPr>
        <b/>
        <sz val="12"/>
        <rFont val="Times New Roman"/>
        <family val="1"/>
      </rPr>
      <t xml:space="preserve">Муниципальное бюджетное дошкольное </t>
    </r>
  </si>
  <si>
    <t>Форма по ОКУД</t>
  </si>
  <si>
    <t>образовательное учреждение г. Мурманска детский сад</t>
  </si>
  <si>
    <t xml:space="preserve">Дата </t>
  </si>
  <si>
    <t>комбинированного вида № 140</t>
  </si>
  <si>
    <t>По ОКПО</t>
  </si>
  <si>
    <r>
      <t xml:space="preserve">Наименование бюджета:  </t>
    </r>
    <r>
      <rPr>
        <b/>
        <sz val="12"/>
        <rFont val="Times New Roman"/>
        <family val="1"/>
      </rPr>
      <t>Бюджет муниципального образования город Мурманск</t>
    </r>
    <r>
      <rPr>
        <sz val="12"/>
        <rFont val="Times New Roman"/>
        <family val="1"/>
      </rPr>
      <t xml:space="preserve"> </t>
    </r>
  </si>
  <si>
    <t>ИНН</t>
  </si>
  <si>
    <t xml:space="preserve">Наименование органа, осуществляющего функции  и полномочия учредителя    </t>
  </si>
  <si>
    <t xml:space="preserve">КПП </t>
  </si>
  <si>
    <t xml:space="preserve">Комитет по образованию администрации города Мурманска </t>
  </si>
  <si>
    <t xml:space="preserve">По ОКАТО </t>
  </si>
  <si>
    <t xml:space="preserve">Единица измерения: руб.   </t>
  </si>
  <si>
    <t xml:space="preserve">Глава по БК </t>
  </si>
  <si>
    <r>
      <t xml:space="preserve">Юридический адрес учреждения: </t>
    </r>
    <r>
      <rPr>
        <b/>
        <sz val="12"/>
        <rFont val="Times New Roman"/>
        <family val="1"/>
      </rPr>
      <t>г. Мурманск, ул. К. Орликовой,27</t>
    </r>
  </si>
  <si>
    <t xml:space="preserve">По ОКЕИ </t>
  </si>
  <si>
    <r>
      <t xml:space="preserve">Фактический адрес учреждения: </t>
    </r>
    <r>
      <rPr>
        <b/>
        <sz val="12"/>
        <rFont val="Times New Roman"/>
        <family val="1"/>
      </rPr>
      <t>г. Мурманск, ул. К. Орликовой,27</t>
    </r>
  </si>
  <si>
    <r>
      <t xml:space="preserve">1. Сведения о деятельности учреждения: </t>
    </r>
    <r>
      <rPr>
        <b/>
        <sz val="12"/>
        <rFont val="Times New Roman"/>
        <family val="1"/>
      </rPr>
      <t xml:space="preserve">Услуги в системе дошкольного образования   </t>
    </r>
  </si>
  <si>
    <t>1.1. Цели деятельности учреждения (подразделения) _____________________</t>
  </si>
  <si>
    <t xml:space="preserve">Предоставление общедоступного бесплатного дошкольного образования </t>
  </si>
  <si>
    <t>в образовательных учреждениях.</t>
  </si>
  <si>
    <r>
      <t xml:space="preserve">1.2. Виды деятельности </t>
    </r>
    <r>
      <rPr>
        <b/>
        <sz val="12"/>
        <rFont val="Times New Roman"/>
        <family val="1"/>
      </rPr>
      <t xml:space="preserve">Дошкольное образование (предшествующее </t>
    </r>
  </si>
  <si>
    <t>начальному общему образованию).</t>
  </si>
  <si>
    <t xml:space="preserve">1.3. Перечень  услуг  /  работ  / мероприятий / публичных обязательств, оказываемых (выполняемых, исполняемых) </t>
  </si>
  <si>
    <t>учреждением:</t>
  </si>
  <si>
    <t xml:space="preserve">1.3.1. Услуга по предоставлению общедоступного бесплатного дошкольного образования в группах общеразвивающей направленности для детей дошкольного возраста  в муниципальных дошкольных образовательных учреждениях </t>
  </si>
  <si>
    <t xml:space="preserve">1.3.2. Услуга по предоставлению общедоступного бесплатного дошкольного образования в группах общеразвивающей направленности для детей раннего возраста </t>
  </si>
  <si>
    <t>1.3.3. Услуга по предоставлению общедоступного бесплатного дошкольного образования в группах компенсирующей направленности для детей дошкольного возраста с ограниченными возможностями здоровья  в муниципальных дошкольных образовательных учреждениях</t>
  </si>
  <si>
    <t>1.3.4. Услуга по предоставлению общедоступного бесплатного дошкольного образования детям-инвалидам в образовательных учреждениях, реализующих основную программу дошкольного образования</t>
  </si>
  <si>
    <t>1.3.5. Восстановление ограждения территории образовательных учреждений</t>
  </si>
  <si>
    <t xml:space="preserve">1.3.6. Общестроительные работы </t>
  </si>
  <si>
    <t xml:space="preserve">1.3.7. Проведение энергоаудита, энергетических обследований образовательных учреждений         </t>
  </si>
  <si>
    <t xml:space="preserve">1.3.6. Противопожарные мероприятия </t>
  </si>
  <si>
    <t xml:space="preserve">1.3.7. Ремонт систем водоснабжения, канализации </t>
  </si>
  <si>
    <t>1.3.8. Содержание имущества МДОУ</t>
  </si>
  <si>
    <t>1.3.9. Утилизация ртутьсодержащих ламп</t>
  </si>
  <si>
    <t xml:space="preserve">1.3.10. Предоставление платных дополнительных образовательных услуг  в муниципальных дошкольных образовательных учреждениях </t>
  </si>
  <si>
    <t>1.4. Перечень услуг (работ), осуществляемых на платной основе:</t>
  </si>
  <si>
    <t>1.4.1. 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плата).</t>
  </si>
  <si>
    <t>1.4.2. Спортивно-оздоровительные занятия</t>
  </si>
  <si>
    <t>1.4.3. Развитие театральных способностей у детей, выразительности речи</t>
  </si>
  <si>
    <t>1.4.4. Изучение основ английского языка</t>
  </si>
  <si>
    <t>1.4.5. Индивидуальная коррекционная работа</t>
  </si>
  <si>
    <t>1.4.6. Питание сотрудников</t>
  </si>
  <si>
    <t xml:space="preserve">1.4.7. Добровольные пожертвования и прочие целевые поступления </t>
  </si>
  <si>
    <t>2. Показатели финансового состояния учреждения</t>
  </si>
  <si>
    <t xml:space="preserve">Наименование показателя                      </t>
  </si>
  <si>
    <t>Сумма</t>
  </si>
  <si>
    <t xml:space="preserve">1. Нефинансовые активы, всего:                                     </t>
  </si>
  <si>
    <t xml:space="preserve">1.1. Общая балансовая стоимость недвижимого имущества, всего:      </t>
  </si>
  <si>
    <t>в том числе:</t>
  </si>
  <si>
    <t xml:space="preserve">1.1.1. Стоимость недвижимого имущества, закрепленного собственником имущества за учреждением на праве оперативного управления          </t>
  </si>
  <si>
    <t xml:space="preserve">1.1.2. Стоимость недвижимого имущества, приобретенного учреждением за счет выделенных собственником имущества учреждения средств      </t>
  </si>
  <si>
    <t xml:space="preserve">1.1.3. Стоимость недвижимого имущества, приобретенного учреждением за счет доходов, полученных от платной и иной приносящей доход деятельности                                                       </t>
  </si>
  <si>
    <t xml:space="preserve">1.1.4. Стоимость недвижимого имущества, переданного в аренду,  безвозмездное пользование                                              </t>
  </si>
  <si>
    <t xml:space="preserve">1.1.5. Остаточная стоимость недвижимого государственного имущества </t>
  </si>
  <si>
    <t xml:space="preserve">1.2. Общая балансовая стоимость движимого имущества, всего:        </t>
  </si>
  <si>
    <t xml:space="preserve">1.2.1. Стоимость особо ценного движимого имущества                 </t>
  </si>
  <si>
    <t xml:space="preserve">1.2.2. Стоимость иного движимого имущества, приобретенного учреждением за счет доходов, полученных за счет бюджета                     </t>
  </si>
  <si>
    <t xml:space="preserve">1.2.3. Стоимость движимого имущества, приобретенного учреждением за счет доходов, полученных от предпринимательской деятельности       </t>
  </si>
  <si>
    <t xml:space="preserve">1.2.4. Остаточная стоимость особо ценного движимого имущества      </t>
  </si>
  <si>
    <t xml:space="preserve">2. Финансовые активы, всего:                                       </t>
  </si>
  <si>
    <t>из них:</t>
  </si>
  <si>
    <t xml:space="preserve">2.1. Дебиторская задолженность по доходам, полученным за счет средств бюджета                                                    </t>
  </si>
  <si>
    <t xml:space="preserve">2.2. Дебиторская задолженность по выданным авансам, полученным за счет средств бюджета, всего:                                        </t>
  </si>
  <si>
    <t xml:space="preserve">2.2.1. По выданным авансам на услуги связи                         </t>
  </si>
  <si>
    <t xml:space="preserve">2.2.2. По выданным авансам на транспортные услуги                  </t>
  </si>
  <si>
    <t xml:space="preserve">2.2.3. По выданным авансам на коммунальные услуги                  </t>
  </si>
  <si>
    <t xml:space="preserve">2.2.4. По выданным авансам на услуги по содержанию имущества       </t>
  </si>
  <si>
    <t xml:space="preserve">2.2.5. По выданным авансам на прочие услуги                        </t>
  </si>
  <si>
    <t xml:space="preserve">2.2.6. По выданным авансам на приобретение основных средств        </t>
  </si>
  <si>
    <t xml:space="preserve">2.2.7. По выданным авансам на приобретение нематериальных активов  </t>
  </si>
  <si>
    <t xml:space="preserve">2.2.9. По выданным авансам на приобретение материальных запасов    </t>
  </si>
  <si>
    <t xml:space="preserve">2.3.1. По выданным авансам на услуги связи                         </t>
  </si>
  <si>
    <t xml:space="preserve">2.3.5. По выданным авансам на прочие услуги                        </t>
  </si>
  <si>
    <t xml:space="preserve">2.3.9. По выданным авансам на приобретение материальных запасов    </t>
  </si>
  <si>
    <t xml:space="preserve">3. Обязательства, всего:                                           </t>
  </si>
  <si>
    <t xml:space="preserve">3.1. Просроченная кредиторская задолженность                       </t>
  </si>
  <si>
    <t xml:space="preserve">3.1.1.1. По начислениям на выплаты по оплате труда                 </t>
  </si>
  <si>
    <t xml:space="preserve">3.1.1.2. По оплате услуг связи                                     </t>
  </si>
  <si>
    <t xml:space="preserve">3.1.1.3. По оплате транспортных услуг                              </t>
  </si>
  <si>
    <t xml:space="preserve">3.1.1.4. По оплате коммунальных услуг                              </t>
  </si>
  <si>
    <t xml:space="preserve">3.1.1.5. По оплате услуг по содержанию имущества                   </t>
  </si>
  <si>
    <t xml:space="preserve">3.1.1.6. По оплате прочих услуг                                    </t>
  </si>
  <si>
    <t xml:space="preserve">3.1.1.7. По приобретению основных средств                          </t>
  </si>
  <si>
    <t xml:space="preserve">3.1.1.8. По приобретению нематериальных активов                    </t>
  </si>
  <si>
    <t xml:space="preserve">3.1.1.9. По приобретению непроизведенных активов                   </t>
  </si>
  <si>
    <t xml:space="preserve">3.1.1.10. По приобретению материальных запасов                     </t>
  </si>
  <si>
    <t xml:space="preserve">3.1.1.11. По оплате прочих расходов                                </t>
  </si>
  <si>
    <t xml:space="preserve">3.1.1.12. По платежам в бюджет                                     </t>
  </si>
  <si>
    <t xml:space="preserve">3.1.1.13. По прочим расчетам с кредиторами                         </t>
  </si>
  <si>
    <t xml:space="preserve">3.2. Кредиторская задолженность по принятым обязательствам за счет доходов, полученных от платной и иной приносящей доход деятельности, всего: </t>
  </si>
  <si>
    <t xml:space="preserve">3.2.1. По начислениям на выплаты по оплате труда                   </t>
  </si>
  <si>
    <t xml:space="preserve">3.2.2. По оплате услуг связи                                       </t>
  </si>
  <si>
    <t xml:space="preserve">3.2.3. По оплате транспортных услуг                                </t>
  </si>
  <si>
    <t xml:space="preserve">3.2.4. По оплате коммунальных услуг                                </t>
  </si>
  <si>
    <t xml:space="preserve">3.2.5. По оплате услуг по содержанию имущества                     </t>
  </si>
  <si>
    <t xml:space="preserve">3.2.6. По оплате прочих услуг                                      </t>
  </si>
  <si>
    <t xml:space="preserve">3.2.7. По приобретению основных средств                            </t>
  </si>
  <si>
    <t xml:space="preserve">3.2.8. По приобретению нематериальных активов                      </t>
  </si>
  <si>
    <t xml:space="preserve">3.2.9. По приобретению непроизведенных активов                     </t>
  </si>
  <si>
    <t xml:space="preserve">3.2.10. По приобретению материальных запасов                       </t>
  </si>
  <si>
    <t xml:space="preserve">3.2.11. По оплате прочих расходов                                  </t>
  </si>
  <si>
    <t xml:space="preserve">3.2.12. По платежам в бюджет                                       </t>
  </si>
  <si>
    <t xml:space="preserve">3.2.13. По прочим расчетам с кредиторами                           </t>
  </si>
  <si>
    <t>3. Показатели по поступлениям и выплатам учреждения</t>
  </si>
  <si>
    <t xml:space="preserve">Наименование  показателя       </t>
  </si>
  <si>
    <t xml:space="preserve">КОСГУ, МКЦ  &lt;*&gt;  </t>
  </si>
  <si>
    <t xml:space="preserve">Очередной финансовый год     </t>
  </si>
  <si>
    <t xml:space="preserve">Плановый период                          </t>
  </si>
  <si>
    <t>Всего</t>
  </si>
  <si>
    <t xml:space="preserve">в том числе        </t>
  </si>
  <si>
    <t xml:space="preserve">1-ый год планового периода    </t>
  </si>
  <si>
    <t xml:space="preserve">2-ой год планового периода    </t>
  </si>
  <si>
    <t xml:space="preserve">по лицевым счетам, открытым в органах, осуществляющих ведение лицевых счетов учреждений  </t>
  </si>
  <si>
    <t>по счетам, открытым в кредитных   организациях</t>
  </si>
  <si>
    <t xml:space="preserve">по лицевым  счетам, открытым в органах, осуществляющих ведение лицевых счетов учреждений  </t>
  </si>
  <si>
    <t>ОСТ ВНБ???</t>
  </si>
  <si>
    <t>Остаток средств на начало периода</t>
  </si>
  <si>
    <t>Поступления, всего, в том числе:</t>
  </si>
  <si>
    <t>Доходы от собственности</t>
  </si>
  <si>
    <t>Доходы от оказания платных услуг, всего, в том числе:</t>
  </si>
  <si>
    <t>Спортивно-оздоровительные занятия</t>
  </si>
  <si>
    <t>Развитие театральных способностей у детей, выразительности речи</t>
  </si>
  <si>
    <t>Изучение основ английского языка</t>
  </si>
  <si>
    <t>Индивидуальная коррекционная работа</t>
  </si>
  <si>
    <t>Услуга по содержанию детей в муниципальных образовательных учреждениях города Мурманска, реализующих программу дошкольного образования (родительская плата)</t>
  </si>
  <si>
    <t>Питание сотрудников</t>
  </si>
  <si>
    <t>Аренда муниципального имущества</t>
  </si>
  <si>
    <t>Роспись</t>
  </si>
  <si>
    <t>Субсидии на выполнение муниципального задания</t>
  </si>
  <si>
    <t>Целевые субсидии</t>
  </si>
  <si>
    <t>Бюджетные инвестиции</t>
  </si>
  <si>
    <t xml:space="preserve">Добровольные пожертвования и прочие целевые поступления </t>
  </si>
  <si>
    <t>возмещение ком услуг арендаторами, и прочее</t>
  </si>
  <si>
    <t>Поступления от операций с активами в том числе:</t>
  </si>
  <si>
    <t>услуга N 1</t>
  </si>
  <si>
    <t xml:space="preserve">X   </t>
  </si>
  <si>
    <t>услуга N 2</t>
  </si>
  <si>
    <t>Выплаты, всего,</t>
  </si>
  <si>
    <t>Оплата труда и начисления на выплаты по оплате труда, всего,</t>
  </si>
  <si>
    <t>Заработная плата, в том числе:</t>
  </si>
  <si>
    <t>БЮДЖ+ВЕСЬ ВНБ</t>
  </si>
  <si>
    <t>Выплаты по заработной плате, оплата отпусков, другие выплаты</t>
  </si>
  <si>
    <t>Выплаты премий муниципальным служащим (расчетный период - квартал)</t>
  </si>
  <si>
    <t xml:space="preserve">21102 </t>
  </si>
  <si>
    <t>Прочие выплаты, в том числе:</t>
  </si>
  <si>
    <t xml:space="preserve">212  </t>
  </si>
  <si>
    <t>Командировочные расходы</t>
  </si>
  <si>
    <t xml:space="preserve">21201 </t>
  </si>
  <si>
    <t>Меры социальной поддержки, установленные постановлением администрации города Мурманска</t>
  </si>
  <si>
    <t xml:space="preserve">21202 </t>
  </si>
  <si>
    <t>Другие расходы по прочим выплатам</t>
  </si>
  <si>
    <t xml:space="preserve">21299 </t>
  </si>
  <si>
    <t>Начисления на выплаты по оплате труда</t>
  </si>
  <si>
    <t xml:space="preserve">213  </t>
  </si>
  <si>
    <t>Оплата работ, услуг, всего,</t>
  </si>
  <si>
    <t xml:space="preserve">220  </t>
  </si>
  <si>
    <t>Услуги связи</t>
  </si>
  <si>
    <t xml:space="preserve">221  </t>
  </si>
  <si>
    <t>Транспортные услуги, в том числе:</t>
  </si>
  <si>
    <t xml:space="preserve">222  </t>
  </si>
  <si>
    <t xml:space="preserve">22201 </t>
  </si>
  <si>
    <t>Другие расходы по транспортным услугам</t>
  </si>
  <si>
    <t xml:space="preserve">22299 </t>
  </si>
  <si>
    <t>Коммунальные услуги</t>
  </si>
  <si>
    <t xml:space="preserve">223  </t>
  </si>
  <si>
    <t>Арендная плата за пользование имуществом</t>
  </si>
  <si>
    <t xml:space="preserve">224  </t>
  </si>
  <si>
    <t>Работы, услуги по содержанию имущества, в том числе:</t>
  </si>
  <si>
    <t xml:space="preserve">225  </t>
  </si>
  <si>
    <t>ОБЩИЙ ВНБ 225 01</t>
  </si>
  <si>
    <t>Содержание в чистоте помещений, зданий, дворов, иного имущества</t>
  </si>
  <si>
    <t xml:space="preserve">22501 </t>
  </si>
  <si>
    <t>Ремонт (текущий и капитальный) и реставрация нефинансовых активов</t>
  </si>
  <si>
    <t xml:space="preserve">22502 </t>
  </si>
  <si>
    <t>Противопожарные мероприятия, связанные с содержанием имущества, обеспечение функционирования и поддержка пожарной и охранной сигнализации и их техническое обслуживание</t>
  </si>
  <si>
    <t xml:space="preserve">22503 </t>
  </si>
  <si>
    <t>Обеспечение функционирования и поддержка мультисервисных сетей, программно- аппаратных комплексов, вычислительной техники, оргтехники и их техническое обслуживание</t>
  </si>
  <si>
    <t xml:space="preserve">22504 </t>
  </si>
  <si>
    <t>Другие расходы по содержанию имущества</t>
  </si>
  <si>
    <t xml:space="preserve">22599 </t>
  </si>
  <si>
    <t>Прочие работы, услуги, в том числе:</t>
  </si>
  <si>
    <t xml:space="preserve">226  </t>
  </si>
  <si>
    <t>Монтаж и установка локальных вычислительных сетей, систем охранной и пожарной сигнализации, видеонаблюдения</t>
  </si>
  <si>
    <t xml:space="preserve">22601 </t>
  </si>
  <si>
    <t>Организация питания</t>
  </si>
  <si>
    <t xml:space="preserve">22602 </t>
  </si>
  <si>
    <t>Вневедомственная охрана</t>
  </si>
  <si>
    <t xml:space="preserve">22603 </t>
  </si>
  <si>
    <t xml:space="preserve">22604 </t>
  </si>
  <si>
    <t>Услуги в области информационных технологий</t>
  </si>
  <si>
    <t xml:space="preserve">22605 </t>
  </si>
  <si>
    <t>ОБЩИЙ ВНБ 226 99</t>
  </si>
  <si>
    <t>Другие расходы по прочим работам, услугам</t>
  </si>
  <si>
    <t xml:space="preserve">22699 </t>
  </si>
  <si>
    <t>Безвозмездные перечисления организациям, всего,</t>
  </si>
  <si>
    <t xml:space="preserve">240  </t>
  </si>
  <si>
    <t>Безвозмездные перечисления бюджетным, автономным учреждениям на содержание имущества в том числе:</t>
  </si>
  <si>
    <t xml:space="preserve">24101 </t>
  </si>
  <si>
    <t>Безвозмездные перечисления бюджетным, автономным учреждениям на иные цели</t>
  </si>
  <si>
    <t xml:space="preserve">24103 </t>
  </si>
  <si>
    <t>Другие безвозмездные перечисления государственным и муниципальным организациям</t>
  </si>
  <si>
    <t xml:space="preserve">24199 </t>
  </si>
  <si>
    <t>Безвозмездные перечисления организациям, за исключением</t>
  </si>
  <si>
    <t xml:space="preserve">242  </t>
  </si>
  <si>
    <t>Социальное обеспечение, всего,</t>
  </si>
  <si>
    <t xml:space="preserve">260  </t>
  </si>
  <si>
    <t>Пособия по социальной помощи населению</t>
  </si>
  <si>
    <t xml:space="preserve">262  </t>
  </si>
  <si>
    <t>Пенсии, пособия, выплачиваемые организациями сектора государственного управления</t>
  </si>
  <si>
    <t xml:space="preserve">263  </t>
  </si>
  <si>
    <t>Прочие расходы, всего, в том числе:</t>
  </si>
  <si>
    <t xml:space="preserve">290  </t>
  </si>
  <si>
    <t>ОБЩИЙ ВНБ 290 01</t>
  </si>
  <si>
    <t>Уплата налогов (включаемых в состав расходов), государственных пошлин и сборов, разного рода платежей в бюджеты всех уровней, штрафов и пеней</t>
  </si>
  <si>
    <t xml:space="preserve">29001 </t>
  </si>
  <si>
    <t>Выплата стипендий</t>
  </si>
  <si>
    <t xml:space="preserve">29002 </t>
  </si>
  <si>
    <t>Представительские расходы, прием и обслуживание делегаций, приобретение (изготовление) подарочной и сувенирной продукции, не предназначенной для дальнейшей перепродажи</t>
  </si>
  <si>
    <t xml:space="preserve">29003 </t>
  </si>
  <si>
    <t>Иные расходы</t>
  </si>
  <si>
    <t xml:space="preserve">29099 </t>
  </si>
  <si>
    <t>Поступление нефинансовых активов, всего, из них:</t>
  </si>
  <si>
    <t xml:space="preserve">300  </t>
  </si>
  <si>
    <t>Увеличение стоимости основных средств, в том числе:</t>
  </si>
  <si>
    <t xml:space="preserve">310  </t>
  </si>
  <si>
    <t>Недвижимое имущество, инвестиции в строительство объектов основных средств, автотранспорт, реконструкция, дооборудование, модернизация</t>
  </si>
  <si>
    <t xml:space="preserve">31001 </t>
  </si>
  <si>
    <t>Охранно-пожарная сигнализация</t>
  </si>
  <si>
    <t xml:space="preserve">31002 </t>
  </si>
  <si>
    <t>Комплектование книжных фондов библиотек</t>
  </si>
  <si>
    <t xml:space="preserve">31003 </t>
  </si>
  <si>
    <t>Компьютерная техника, оргтехника</t>
  </si>
  <si>
    <t xml:space="preserve">31004 </t>
  </si>
  <si>
    <t>ОБЩИЙ ВНБ 310 05</t>
  </si>
  <si>
    <t>Бытовая техника, мебель</t>
  </si>
  <si>
    <t xml:space="preserve">31005 </t>
  </si>
  <si>
    <t>Другие расходы на увеличение стоимости основных средств</t>
  </si>
  <si>
    <t xml:space="preserve">31099 </t>
  </si>
  <si>
    <t>Увеличение стоимости нематериальных активов</t>
  </si>
  <si>
    <t xml:space="preserve">320  </t>
  </si>
  <si>
    <t>Увеличение стоимости непроизводственных активов</t>
  </si>
  <si>
    <t xml:space="preserve">330  </t>
  </si>
  <si>
    <t>Увеличение стоимости материальных запасов,в том числе:</t>
  </si>
  <si>
    <t xml:space="preserve">340  </t>
  </si>
  <si>
    <t>Медикаменты и перевязочные средства</t>
  </si>
  <si>
    <t xml:space="preserve">34001 </t>
  </si>
  <si>
    <t>род.пл. 340</t>
  </si>
  <si>
    <t>Продукты питания</t>
  </si>
  <si>
    <t xml:space="preserve">34002 </t>
  </si>
  <si>
    <t>Горюче-смазочные материалы</t>
  </si>
  <si>
    <t xml:space="preserve">34003 </t>
  </si>
  <si>
    <t>Мягкий инвентарь</t>
  </si>
  <si>
    <t xml:space="preserve">34004 </t>
  </si>
  <si>
    <r>
      <t xml:space="preserve">ОБЩИЙ ВНБ 34099 </t>
    </r>
    <r>
      <rPr>
        <b/>
        <sz val="10"/>
        <color indexed="10"/>
        <rFont val="Times New Roman"/>
        <family val="1"/>
      </rPr>
      <t>"-"</t>
    </r>
    <r>
      <rPr>
        <b/>
        <sz val="10"/>
        <rFont val="Times New Roman"/>
        <family val="1"/>
      </rPr>
      <t xml:space="preserve"> род.пл 340</t>
    </r>
  </si>
  <si>
    <t xml:space="preserve">34099 </t>
  </si>
  <si>
    <t>Поступление финансовых активов, всего,</t>
  </si>
  <si>
    <t xml:space="preserve">500  </t>
  </si>
  <si>
    <t>Увеличение стоимости ценных бумаг, кроме акций и иных форм участия в капитале</t>
  </si>
  <si>
    <t xml:space="preserve">520  </t>
  </si>
  <si>
    <t>Увеличение стоимости акций и иных форм участия в капитале</t>
  </si>
  <si>
    <t>Остаток средств на окончание периода</t>
  </si>
  <si>
    <t>4. Перспективы развития учреждения</t>
  </si>
  <si>
    <t xml:space="preserve">Показатель           </t>
  </si>
  <si>
    <t xml:space="preserve">Очередной финансовый год    </t>
  </si>
  <si>
    <t xml:space="preserve">1-ый год планового периода </t>
  </si>
  <si>
    <t xml:space="preserve">2-ой год планового периода </t>
  </si>
  <si>
    <t xml:space="preserve">в ед. изм. </t>
  </si>
  <si>
    <t>в %</t>
  </si>
  <si>
    <t xml:space="preserve">Показатели динамики численности работников и их качественного состава                   </t>
  </si>
  <si>
    <t>чел.</t>
  </si>
  <si>
    <t xml:space="preserve">%  </t>
  </si>
  <si>
    <t>шт.ед</t>
  </si>
  <si>
    <t xml:space="preserve">по штатному расписанию:         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</si>
  <si>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</si>
  <si>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</si>
  <si>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</si>
  <si>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Младший обслуживающий персонал</t>
  </si>
  <si>
    <t xml:space="preserve">по тарификации:                 </t>
  </si>
  <si>
    <t xml:space="preserve">Показатели динамики оплаты труда работников учреждения     </t>
  </si>
  <si>
    <t xml:space="preserve">руб.      </t>
  </si>
  <si>
    <t xml:space="preserve">руб. </t>
  </si>
  <si>
    <t>211 ВСЕ КБК</t>
  </si>
  <si>
    <t xml:space="preserve">Среднегодовая оплата труда работников                      </t>
  </si>
  <si>
    <t xml:space="preserve">%         </t>
  </si>
  <si>
    <t xml:space="preserve">%    </t>
  </si>
  <si>
    <t xml:space="preserve">211 на Все дох </t>
  </si>
  <si>
    <t xml:space="preserve">Отношение фонда оплаты труда работников к доходам учреждения </t>
  </si>
  <si>
    <t xml:space="preserve">Показатели динамики имущества учреждения            </t>
  </si>
  <si>
    <t xml:space="preserve">м2        </t>
  </si>
  <si>
    <t xml:space="preserve">м2   </t>
  </si>
  <si>
    <t xml:space="preserve">Общие площади учреждения        </t>
  </si>
  <si>
    <t xml:space="preserve">Обеспеченность площадями зданий учреждения на одного потребителя услуг                           </t>
  </si>
  <si>
    <t>5. План по трудовым ресурсам на очередной финансовый год</t>
  </si>
  <si>
    <t xml:space="preserve">Наименование     категорий      работников     </t>
  </si>
  <si>
    <t xml:space="preserve">Численность (чел.)   </t>
  </si>
  <si>
    <t>Средняя   заработная плата    (тыс. руб.)</t>
  </si>
  <si>
    <t>Фонд     оплаты    труда    (тыс. руб.)</t>
  </si>
  <si>
    <t xml:space="preserve">Начисления на фонд    оплаты труда (тыс. руб.) </t>
  </si>
  <si>
    <t>Новые рабочие места</t>
  </si>
  <si>
    <t xml:space="preserve">Всего:             </t>
  </si>
  <si>
    <t>Из них: новые рабочие места</t>
  </si>
  <si>
    <t xml:space="preserve">Справочно:         </t>
  </si>
  <si>
    <t xml:space="preserve">уменьшение численности работников         </t>
  </si>
  <si>
    <t xml:space="preserve">6. Перечень мероприятий по повышению эффективности деятельности на очередной финансовый год </t>
  </si>
  <si>
    <t>и плановый период</t>
  </si>
  <si>
    <t xml:space="preserve">Наименование мероприятия    </t>
  </si>
  <si>
    <t>Сроки    проведения</t>
  </si>
  <si>
    <t xml:space="preserve">Затраты, необходимые на проведение мероприятия (тыс. руб.)      </t>
  </si>
  <si>
    <t xml:space="preserve">Повышение квалификации         </t>
  </si>
  <si>
    <t>Оптимизация штатного расписания</t>
  </si>
  <si>
    <t xml:space="preserve">Повышение зарплаты             </t>
  </si>
  <si>
    <t xml:space="preserve">Итого:                         </t>
  </si>
  <si>
    <r>
      <t xml:space="preserve">    Руководитель                                     _____________________               </t>
    </r>
    <r>
      <rPr>
        <u val="single"/>
        <sz val="10"/>
        <rFont val="Courier New"/>
        <family val="3"/>
      </rPr>
      <t>Л.В.Немова</t>
    </r>
  </si>
  <si>
    <t xml:space="preserve">                                                                                                         (подпись)                                                                  расшифровка подписи)</t>
  </si>
  <si>
    <t xml:space="preserve">    Руководитель</t>
  </si>
  <si>
    <t xml:space="preserve">    финансово-экономической</t>
  </si>
  <si>
    <t xml:space="preserve">    Службы                                           ___________________                        А.В.Волкова </t>
  </si>
  <si>
    <t xml:space="preserve">                                                                                                      (подпись)                                                                 (расшифровка подписи)</t>
  </si>
  <si>
    <t xml:space="preserve">    Ответственный</t>
  </si>
  <si>
    <r>
      <t xml:space="preserve">    исполнитель      </t>
    </r>
    <r>
      <rPr>
        <u val="single"/>
        <sz val="10"/>
        <rFont val="Courier New"/>
        <family val="3"/>
      </rPr>
      <t>Зам.руководителя филиала № 2</t>
    </r>
    <r>
      <rPr>
        <sz val="10"/>
        <rFont val="Courier New"/>
        <family val="3"/>
      </rPr>
      <t xml:space="preserve">    _________   И.П.Гуржий          </t>
    </r>
    <r>
      <rPr>
        <u val="single"/>
        <sz val="10"/>
        <rFont val="Courier New"/>
        <family val="3"/>
      </rPr>
      <t>25-44-14</t>
    </r>
  </si>
  <si>
    <t xml:space="preserve">                                                                   (должность)                                                                                                (подпись)                (расшифровка подписи)                                         (телефон)</t>
  </si>
  <si>
    <r>
      <t xml:space="preserve">                             </t>
    </r>
    <r>
      <rPr>
        <u val="single"/>
        <sz val="10"/>
        <rFont val="Courier New"/>
        <family val="3"/>
      </rPr>
      <t>Экономист</t>
    </r>
    <r>
      <rPr>
        <sz val="10"/>
        <rFont val="Courier New"/>
        <family val="3"/>
      </rPr>
      <t xml:space="preserve">               _________   Л.И.Ширикова</t>
    </r>
    <r>
      <rPr>
        <u val="single"/>
        <sz val="10"/>
        <rFont val="Courier New"/>
        <family val="3"/>
      </rPr>
      <t xml:space="preserve"> </t>
    </r>
    <r>
      <rPr>
        <sz val="10"/>
        <rFont val="Courier New"/>
        <family val="3"/>
      </rPr>
      <t xml:space="preserve">         </t>
    </r>
    <r>
      <rPr>
        <u val="single"/>
        <sz val="10"/>
        <rFont val="Courier New"/>
        <family val="3"/>
      </rPr>
      <t>25-24-89</t>
    </r>
  </si>
  <si>
    <r>
      <t xml:space="preserve">                             </t>
    </r>
    <r>
      <rPr>
        <sz val="7"/>
        <rFont val="Times New Roman"/>
        <family val="1"/>
      </rPr>
      <t xml:space="preserve">   (должность)                                                                         (подпись)                       (расшифровка подписи)                                              (телефон)</t>
    </r>
  </si>
  <si>
    <t xml:space="preserve">30 декабря 2013 г.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</si>
</sst>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#,##0.00;[RED]\-#,##0.00"/>
    <numFmt numFmtId="167" formatCode="@"/>
    <numFmt numFmtId="168" formatCode="0.00"/>
    <numFmt numFmtId="169" formatCode="#,##0.00"/>
    <numFmt numFmtId="170" formatCode="#,##0.00_р_.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u val="single"/>
      <sz val="10"/>
      <name val="Courier New"/>
      <family val="3"/>
    </font>
    <font>
      <sz val="7"/>
      <name val="Times New Roman"/>
      <family val="1"/>
    </font>
    <font>
      <sz val="1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Alignment="1">
      <alignment horizontal="right"/>
    </xf>
    <xf numFmtId="164" fontId="2" fillId="0" borderId="0" xfId="0" applyFont="1" applyFill="1" applyAlignment="1">
      <alignment horizontal="right"/>
    </xf>
    <xf numFmtId="164" fontId="2" fillId="0" borderId="1" xfId="0" applyFont="1" applyFill="1" applyBorder="1" applyAlignment="1">
      <alignment horizontal="left" wrapText="1"/>
    </xf>
    <xf numFmtId="164" fontId="2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Alignment="1">
      <alignment horizontal="left"/>
    </xf>
    <xf numFmtId="164" fontId="4" fillId="0" borderId="0" xfId="0" applyFont="1" applyFill="1" applyAlignment="1">
      <alignment horizontal="justify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/>
    </xf>
    <xf numFmtId="164" fontId="4" fillId="0" borderId="0" xfId="0" applyFont="1" applyFill="1" applyAlignment="1">
      <alignment/>
    </xf>
    <xf numFmtId="165" fontId="2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/>
    </xf>
    <xf numFmtId="164" fontId="5" fillId="0" borderId="4" xfId="0" applyFont="1" applyFill="1" applyBorder="1" applyAlignment="1">
      <alignment horizontal="center"/>
    </xf>
    <xf numFmtId="164" fontId="6" fillId="0" borderId="0" xfId="20" applyNumberFormat="1" applyFont="1" applyFill="1" applyBorder="1" applyAlignment="1" applyProtection="1">
      <alignment/>
      <protection/>
    </xf>
    <xf numFmtId="164" fontId="2" fillId="0" borderId="5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4" fillId="0" borderId="5" xfId="0" applyFont="1" applyFill="1" applyBorder="1" applyAlignment="1">
      <alignment/>
    </xf>
    <xf numFmtId="164" fontId="5" fillId="0" borderId="4" xfId="0" applyFont="1" applyFill="1" applyBorder="1" applyAlignment="1">
      <alignment vertical="top" wrapText="1"/>
    </xf>
    <xf numFmtId="164" fontId="4" fillId="0" borderId="0" xfId="0" applyFont="1" applyFill="1" applyBorder="1" applyAlignment="1">
      <alignment/>
    </xf>
    <xf numFmtId="164" fontId="5" fillId="0" borderId="4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vertical="top"/>
    </xf>
    <xf numFmtId="164" fontId="4" fillId="0" borderId="2" xfId="0" applyFont="1" applyFill="1" applyBorder="1" applyAlignment="1">
      <alignment wrapText="1"/>
    </xf>
    <xf numFmtId="164" fontId="4" fillId="0" borderId="4" xfId="21" applyFont="1" applyFill="1" applyBorder="1" applyAlignment="1">
      <alignment vertical="top" wrapText="1"/>
      <protection/>
    </xf>
    <xf numFmtId="164" fontId="4" fillId="0" borderId="0" xfId="21" applyFont="1" applyFill="1" applyBorder="1" applyAlignment="1">
      <alignment/>
      <protection/>
    </xf>
    <xf numFmtId="164" fontId="4" fillId="0" borderId="5" xfId="21" applyFont="1" applyFill="1" applyBorder="1" applyAlignment="1">
      <alignment vertical="top" wrapText="1"/>
      <protection/>
    </xf>
    <xf numFmtId="164" fontId="2" fillId="0" borderId="5" xfId="0" applyFont="1" applyFill="1" applyBorder="1" applyAlignment="1">
      <alignment wrapText="1"/>
    </xf>
    <xf numFmtId="164" fontId="4" fillId="0" borderId="6" xfId="0" applyFont="1" applyFill="1" applyBorder="1" applyAlignment="1">
      <alignment horizontal="center" vertical="top" wrapText="1"/>
    </xf>
    <xf numFmtId="164" fontId="2" fillId="0" borderId="6" xfId="0" applyFont="1" applyFill="1" applyBorder="1" applyAlignment="1">
      <alignment horizontal="center" vertical="top" wrapText="1"/>
    </xf>
    <xf numFmtId="164" fontId="4" fillId="0" borderId="6" xfId="0" applyFont="1" applyFill="1" applyBorder="1" applyAlignment="1">
      <alignment vertical="top" wrapText="1"/>
    </xf>
    <xf numFmtId="166" fontId="4" fillId="0" borderId="6" xfId="0" applyNumberFormat="1" applyFont="1" applyFill="1" applyBorder="1" applyAlignment="1">
      <alignment vertical="top" wrapText="1"/>
    </xf>
    <xf numFmtId="164" fontId="4" fillId="0" borderId="0" xfId="0" applyFont="1" applyFill="1" applyBorder="1" applyAlignment="1">
      <alignment vertical="top" wrapText="1"/>
    </xf>
    <xf numFmtId="164" fontId="4" fillId="0" borderId="6" xfId="0" applyFont="1" applyBorder="1" applyAlignment="1">
      <alignment vertical="top" wrapText="1"/>
    </xf>
    <xf numFmtId="164" fontId="4" fillId="0" borderId="7" xfId="0" applyFont="1" applyFill="1" applyBorder="1" applyAlignment="1">
      <alignment vertical="top" wrapText="1"/>
    </xf>
    <xf numFmtId="164" fontId="2" fillId="0" borderId="0" xfId="0" applyFont="1" applyFill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 wrapText="1"/>
    </xf>
    <xf numFmtId="164" fontId="2" fillId="0" borderId="0" xfId="0" applyFont="1" applyBorder="1" applyAlignment="1">
      <alignment wrapText="1"/>
    </xf>
    <xf numFmtId="164" fontId="4" fillId="0" borderId="0" xfId="0" applyFont="1" applyAlignment="1">
      <alignment horizontal="justify" wrapText="1"/>
    </xf>
    <xf numFmtId="164" fontId="4" fillId="0" borderId="0" xfId="0" applyFont="1" applyAlignment="1">
      <alignment horizontal="center" wrapText="1"/>
    </xf>
    <xf numFmtId="164" fontId="2" fillId="0" borderId="0" xfId="0" applyFont="1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/>
    </xf>
    <xf numFmtId="167" fontId="10" fillId="0" borderId="6" xfId="0" applyNumberFormat="1" applyFont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/>
    </xf>
    <xf numFmtId="164" fontId="5" fillId="0" borderId="6" xfId="0" applyFont="1" applyFill="1" applyBorder="1" applyAlignment="1">
      <alignment horizontal="center" vertical="top" wrapText="1"/>
    </xf>
    <xf numFmtId="166" fontId="4" fillId="0" borderId="6" xfId="0" applyNumberFormat="1" applyFont="1" applyBorder="1" applyAlignment="1">
      <alignment vertical="top" wrapText="1"/>
    </xf>
    <xf numFmtId="164" fontId="11" fillId="0" borderId="0" xfId="0" applyFont="1" applyFill="1" applyBorder="1" applyAlignment="1">
      <alignment/>
    </xf>
    <xf numFmtId="164" fontId="5" fillId="3" borderId="6" xfId="0" applyFont="1" applyFill="1" applyBorder="1" applyAlignment="1">
      <alignment vertical="top" wrapText="1"/>
    </xf>
    <xf numFmtId="164" fontId="5" fillId="3" borderId="6" xfId="0" applyFont="1" applyFill="1" applyBorder="1" applyAlignment="1">
      <alignment horizontal="center" vertical="top" wrapText="1"/>
    </xf>
    <xf numFmtId="166" fontId="5" fillId="3" borderId="6" xfId="0" applyNumberFormat="1" applyFont="1" applyFill="1" applyBorder="1" applyAlignment="1">
      <alignment vertical="top" wrapText="1"/>
    </xf>
    <xf numFmtId="164" fontId="4" fillId="0" borderId="6" xfId="0" applyFont="1" applyBorder="1" applyAlignment="1">
      <alignment horizontal="center" vertical="top" wrapText="1"/>
    </xf>
    <xf numFmtId="164" fontId="12" fillId="0" borderId="0" xfId="0" applyFont="1" applyFill="1" applyBorder="1" applyAlignment="1">
      <alignment/>
    </xf>
    <xf numFmtId="164" fontId="13" fillId="4" borderId="6" xfId="0" applyFont="1" applyFill="1" applyBorder="1" applyAlignment="1">
      <alignment vertical="top" wrapText="1"/>
    </xf>
    <xf numFmtId="164" fontId="13" fillId="4" borderId="6" xfId="0" applyFont="1" applyFill="1" applyBorder="1" applyAlignment="1">
      <alignment horizontal="center" vertical="top" wrapText="1"/>
    </xf>
    <xf numFmtId="166" fontId="13" fillId="4" borderId="6" xfId="0" applyNumberFormat="1" applyFont="1" applyFill="1" applyBorder="1" applyAlignment="1">
      <alignment vertical="top" wrapText="1"/>
    </xf>
    <xf numFmtId="164" fontId="11" fillId="2" borderId="0" xfId="0" applyFont="1" applyFill="1" applyBorder="1" applyAlignment="1">
      <alignment/>
    </xf>
    <xf numFmtId="164" fontId="13" fillId="3" borderId="6" xfId="0" applyFont="1" applyFill="1" applyBorder="1" applyAlignment="1">
      <alignment vertical="top" wrapText="1"/>
    </xf>
    <xf numFmtId="164" fontId="13" fillId="3" borderId="6" xfId="0" applyFont="1" applyFill="1" applyBorder="1" applyAlignment="1">
      <alignment horizontal="center" vertical="top" wrapText="1"/>
    </xf>
    <xf numFmtId="166" fontId="13" fillId="3" borderId="6" xfId="0" applyNumberFormat="1" applyFont="1" applyFill="1" applyBorder="1" applyAlignment="1">
      <alignment vertical="top" wrapText="1"/>
    </xf>
    <xf numFmtId="164" fontId="14" fillId="0" borderId="0" xfId="0" applyFont="1" applyFill="1" applyBorder="1" applyAlignment="1">
      <alignment/>
    </xf>
    <xf numFmtId="164" fontId="15" fillId="4" borderId="6" xfId="0" applyFont="1" applyFill="1" applyBorder="1" applyAlignment="1">
      <alignment vertical="top" wrapText="1"/>
    </xf>
    <xf numFmtId="164" fontId="15" fillId="4" borderId="6" xfId="0" applyFont="1" applyFill="1" applyBorder="1" applyAlignment="1">
      <alignment horizontal="center" vertical="top" wrapText="1"/>
    </xf>
    <xf numFmtId="166" fontId="15" fillId="4" borderId="6" xfId="0" applyNumberFormat="1" applyFont="1" applyFill="1" applyBorder="1" applyAlignment="1">
      <alignment vertical="top" wrapText="1"/>
    </xf>
    <xf numFmtId="164" fontId="11" fillId="5" borderId="0" xfId="0" applyFont="1" applyFill="1" applyBorder="1" applyAlignment="1">
      <alignment/>
    </xf>
    <xf numFmtId="164" fontId="16" fillId="0" borderId="0" xfId="0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1" fillId="5" borderId="0" xfId="0" applyFont="1" applyFill="1" applyBorder="1" applyAlignment="1">
      <alignment wrapText="1"/>
    </xf>
    <xf numFmtId="164" fontId="15" fillId="3" borderId="6" xfId="0" applyFont="1" applyFill="1" applyBorder="1" applyAlignment="1">
      <alignment vertical="top" wrapText="1"/>
    </xf>
    <xf numFmtId="164" fontId="15" fillId="3" borderId="6" xfId="0" applyFont="1" applyFill="1" applyBorder="1" applyAlignment="1">
      <alignment horizontal="center" vertical="top" wrapText="1"/>
    </xf>
    <xf numFmtId="166" fontId="15" fillId="3" borderId="6" xfId="0" applyNumberFormat="1" applyFont="1" applyFill="1" applyBorder="1" applyAlignment="1">
      <alignment vertical="top" wrapText="1"/>
    </xf>
    <xf numFmtId="164" fontId="2" fillId="0" borderId="6" xfId="0" applyFont="1" applyBorder="1" applyAlignment="1">
      <alignment horizontal="center" wrapText="1"/>
    </xf>
    <xf numFmtId="164" fontId="2" fillId="0" borderId="6" xfId="0" applyFont="1" applyBorder="1" applyAlignment="1">
      <alignment horizontal="center"/>
    </xf>
    <xf numFmtId="164" fontId="12" fillId="3" borderId="6" xfId="0" applyFont="1" applyFill="1" applyBorder="1" applyAlignment="1">
      <alignment horizontal="center"/>
    </xf>
    <xf numFmtId="166" fontId="12" fillId="3" borderId="6" xfId="0" applyNumberFormat="1" applyFont="1" applyFill="1" applyBorder="1" applyAlignment="1">
      <alignment wrapText="1"/>
    </xf>
    <xf numFmtId="164" fontId="5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wrapText="1"/>
    </xf>
    <xf numFmtId="164" fontId="11" fillId="0" borderId="0" xfId="0" applyFont="1" applyBorder="1" applyAlignment="1">
      <alignment horizontal="center" wrapText="1"/>
    </xf>
    <xf numFmtId="166" fontId="11" fillId="0" borderId="0" xfId="0" applyNumberFormat="1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wrapText="1"/>
    </xf>
    <xf numFmtId="164" fontId="2" fillId="0" borderId="0" xfId="0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6" xfId="0" applyFill="1" applyBorder="1" applyAlignment="1">
      <alignment horizontal="center" vertical="top" wrapText="1"/>
    </xf>
    <xf numFmtId="164" fontId="4" fillId="0" borderId="6" xfId="0" applyFont="1" applyFill="1" applyBorder="1" applyAlignment="1">
      <alignment horizontal="right" vertical="top" wrapText="1"/>
    </xf>
    <xf numFmtId="164" fontId="4" fillId="0" borderId="0" xfId="0" applyFont="1" applyFill="1" applyBorder="1" applyAlignment="1">
      <alignment horizontal="center" vertical="top" wrapText="1"/>
    </xf>
    <xf numFmtId="164" fontId="20" fillId="0" borderId="0" xfId="0" applyFont="1" applyFill="1" applyAlignment="1">
      <alignment horizontal="center"/>
    </xf>
    <xf numFmtId="168" fontId="5" fillId="0" borderId="6" xfId="0" applyNumberFormat="1" applyFont="1" applyFill="1" applyBorder="1" applyAlignment="1">
      <alignment horizontal="center" vertical="top" wrapText="1"/>
    </xf>
    <xf numFmtId="168" fontId="4" fillId="0" borderId="6" xfId="0" applyNumberFormat="1" applyFont="1" applyFill="1" applyBorder="1" applyAlignment="1">
      <alignment vertical="top" wrapText="1"/>
    </xf>
    <xf numFmtId="164" fontId="20" fillId="0" borderId="0" xfId="0" applyFont="1" applyFill="1" applyAlignment="1">
      <alignment wrapText="1"/>
    </xf>
    <xf numFmtId="168" fontId="4" fillId="0" borderId="6" xfId="0" applyNumberFormat="1" applyFont="1" applyFill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4" fillId="0" borderId="0" xfId="0" applyFont="1" applyBorder="1" applyAlignment="1">
      <alignment horizontal="justify"/>
    </xf>
    <xf numFmtId="164" fontId="0" fillId="6" borderId="0" xfId="0" applyFill="1" applyBorder="1" applyAlignment="1">
      <alignment/>
    </xf>
    <xf numFmtId="165" fontId="4" fillId="0" borderId="6" xfId="0" applyNumberFormat="1" applyFont="1" applyBorder="1" applyAlignment="1">
      <alignment horizontal="center" vertical="top" wrapText="1"/>
    </xf>
    <xf numFmtId="169" fontId="4" fillId="0" borderId="6" xfId="0" applyNumberFormat="1" applyFont="1" applyBorder="1" applyAlignment="1">
      <alignment horizontal="center" vertical="top" wrapText="1"/>
    </xf>
    <xf numFmtId="164" fontId="20" fillId="6" borderId="0" xfId="0" applyFont="1" applyFill="1" applyBorder="1" applyAlignment="1">
      <alignment/>
    </xf>
    <xf numFmtId="164" fontId="10" fillId="0" borderId="0" xfId="0" applyFont="1" applyBorder="1" applyAlignment="1">
      <alignment horizontal="justify"/>
    </xf>
    <xf numFmtId="164" fontId="1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0" fillId="6" borderId="0" xfId="0" applyNumberFormat="1" applyFill="1" applyBorder="1" applyAlignment="1">
      <alignment/>
    </xf>
    <xf numFmtId="170" fontId="0" fillId="0" borderId="0" xfId="0" applyNumberFormat="1" applyBorder="1" applyAlignment="1">
      <alignment/>
    </xf>
    <xf numFmtId="164" fontId="22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4181475</xdr:colOff>
      <xdr:row>0</xdr:row>
      <xdr:rowOff>9525</xdr:rowOff>
    </xdr:from>
    <xdr:to>
      <xdr:col>2</xdr:col>
      <xdr:colOff>885825</xdr:colOff>
      <xdr:row>8</xdr:row>
      <xdr:rowOff>114300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4181475" y="9525"/>
          <a:ext cx="4610100" cy="1743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latin typeface="Arial Cyr"/>
              <a:ea typeface="Arial Cyr"/>
              <a:cs typeface="Arial Cyr"/>
            </a:rPr>
            <a:t>                                   Утверждаю
Председатель комитета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(наименование должности лица,утверждающего документ)
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Комитет по образованию администрации города Мурманска
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(наименование органа, осуществляющего функции и полномочия учредителя)
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____________________В.Г.Андрианов
          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(подпись)                                      (расшифровка)
</a:t>
          </a:r>
          <a:r>
            <a:rPr lang="en-US" cap="none" sz="1200" b="0" i="0" u="none" baseline="0">
              <a:latin typeface="Arial Cyr"/>
              <a:ea typeface="Arial Cyr"/>
              <a:cs typeface="Arial Cyr"/>
            </a:rPr>
            <a:t>"30" декабря 2013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62C704B62CB9DDDA4C4705B9B155DF8D330F9976C00E387A346CCE8wDo3H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15" workbookViewId="0" topLeftCell="A1">
      <selection activeCell="G98" sqref="G98"/>
    </sheetView>
  </sheetViews>
  <sheetFormatPr defaultColWidth="9.00390625" defaultRowHeight="12.75"/>
  <cols>
    <col min="1" max="1" width="88.625" style="1" customWidth="1"/>
    <col min="2" max="2" width="15.125" style="1" customWidth="1"/>
    <col min="3" max="3" width="11.875" style="1" customWidth="1"/>
    <col min="4" max="16384" width="9.125" style="1" customWidth="1"/>
  </cols>
  <sheetData>
    <row r="1" spans="1:3" ht="12.75">
      <c r="A1" s="2"/>
      <c r="C1" s="3"/>
    </row>
    <row r="2" spans="1:3" ht="12.75">
      <c r="A2" s="2"/>
      <c r="C2" s="4"/>
    </row>
    <row r="3" spans="2:3" ht="12.75" customHeight="1">
      <c r="B3" s="5"/>
      <c r="C3" s="5"/>
    </row>
    <row r="4" ht="12.75">
      <c r="C4" s="4"/>
    </row>
    <row r="5" spans="2:3" ht="12.75">
      <c r="B5" s="6"/>
      <c r="C5" s="4"/>
    </row>
    <row r="6" spans="2:3" ht="39.75" customHeight="1">
      <c r="B6" s="7"/>
      <c r="C6" s="7"/>
    </row>
    <row r="7" spans="2:3" ht="12.75">
      <c r="B7" s="8"/>
      <c r="C7" s="4"/>
    </row>
    <row r="8" spans="2:3" ht="12.75">
      <c r="B8" s="8"/>
      <c r="C8" s="4"/>
    </row>
    <row r="9" spans="2:3" ht="12.75">
      <c r="B9" s="8"/>
      <c r="C9" s="4"/>
    </row>
    <row r="10" ht="12.75">
      <c r="A10" s="9"/>
    </row>
    <row r="11" spans="1:11" ht="12.75">
      <c r="A11" s="10" t="s">
        <v>0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10" t="s">
        <v>1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0" t="s">
        <v>2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</row>
    <row r="14" spans="1:3" ht="12.75">
      <c r="A14" s="12" t="s">
        <v>3</v>
      </c>
      <c r="B14" s="12"/>
      <c r="C14" s="12"/>
    </row>
    <row r="15" ht="12.75">
      <c r="C15" s="6" t="s">
        <v>4</v>
      </c>
    </row>
    <row r="16" spans="1:3" ht="12.75">
      <c r="A16" s="13" t="s">
        <v>5</v>
      </c>
      <c r="B16" s="1" t="s">
        <v>6</v>
      </c>
      <c r="C16" s="14"/>
    </row>
    <row r="17" spans="1:3" ht="12.75">
      <c r="A17" s="15" t="s">
        <v>7</v>
      </c>
      <c r="B17" s="16" t="s">
        <v>8</v>
      </c>
      <c r="C17" s="17">
        <v>40907</v>
      </c>
    </row>
    <row r="18" spans="1:3" ht="12.75">
      <c r="A18" s="15" t="s">
        <v>9</v>
      </c>
      <c r="B18" s="16" t="s">
        <v>10</v>
      </c>
      <c r="C18" s="14"/>
    </row>
    <row r="19" spans="1:3" ht="12.75">
      <c r="A19" s="18" t="s">
        <v>11</v>
      </c>
      <c r="B19" s="16" t="s">
        <v>12</v>
      </c>
      <c r="C19" s="14">
        <v>5190408588</v>
      </c>
    </row>
    <row r="20" spans="1:3" ht="12.75">
      <c r="A20" s="18" t="s">
        <v>13</v>
      </c>
      <c r="B20" s="16" t="s">
        <v>14</v>
      </c>
      <c r="C20" s="14">
        <v>519001001</v>
      </c>
    </row>
    <row r="21" spans="1:3" ht="12.75">
      <c r="A21" s="19" t="s">
        <v>15</v>
      </c>
      <c r="B21" s="16" t="s">
        <v>16</v>
      </c>
      <c r="C21" s="14">
        <v>47401000000</v>
      </c>
    </row>
    <row r="22" spans="1:3" ht="12.75">
      <c r="A22" s="18" t="s">
        <v>17</v>
      </c>
      <c r="B22" s="16" t="s">
        <v>18</v>
      </c>
      <c r="C22" s="14">
        <v>956</v>
      </c>
    </row>
    <row r="23" spans="1:3" ht="12.75">
      <c r="A23" s="18" t="s">
        <v>19</v>
      </c>
      <c r="B23" s="20" t="s">
        <v>20</v>
      </c>
      <c r="C23" s="14">
        <v>383</v>
      </c>
    </row>
    <row r="24" ht="12.75">
      <c r="A24" s="18"/>
    </row>
    <row r="25" ht="12.75">
      <c r="A25" s="18" t="s">
        <v>21</v>
      </c>
    </row>
    <row r="26" ht="12.75">
      <c r="A26" s="21"/>
    </row>
    <row r="27" s="16" customFormat="1" ht="12.75">
      <c r="A27" s="16" t="s">
        <v>22</v>
      </c>
    </row>
    <row r="28" s="16" customFormat="1" ht="12.75">
      <c r="A28" s="16" t="s">
        <v>23</v>
      </c>
    </row>
    <row r="29" s="16" customFormat="1" ht="12.75">
      <c r="A29" s="22" t="s">
        <v>24</v>
      </c>
    </row>
    <row r="30" s="16" customFormat="1" ht="12.75">
      <c r="A30" s="15" t="s">
        <v>25</v>
      </c>
    </row>
    <row r="31" s="16" customFormat="1" ht="12.75">
      <c r="A31" s="18" t="s">
        <v>26</v>
      </c>
    </row>
    <row r="32" spans="1:4" s="16" customFormat="1" ht="12.75">
      <c r="A32" s="15" t="s">
        <v>27</v>
      </c>
      <c r="D32" s="23"/>
    </row>
    <row r="33" spans="1:4" s="16" customFormat="1" ht="12.75">
      <c r="A33" s="24" t="s">
        <v>28</v>
      </c>
      <c r="D33" s="23"/>
    </row>
    <row r="34" spans="1:4" s="16" customFormat="1" ht="12.75">
      <c r="A34" s="13" t="s">
        <v>29</v>
      </c>
      <c r="B34" s="13"/>
      <c r="C34" s="13"/>
      <c r="D34" s="23"/>
    </row>
    <row r="35" spans="1:4" s="16" customFormat="1" ht="48.75" customHeight="1">
      <c r="A35" s="25" t="s">
        <v>30</v>
      </c>
      <c r="B35" s="25"/>
      <c r="C35" s="25"/>
      <c r="D35" s="26"/>
    </row>
    <row r="36" spans="1:4" s="16" customFormat="1" ht="30.75" customHeight="1">
      <c r="A36" s="25" t="s">
        <v>31</v>
      </c>
      <c r="B36" s="25"/>
      <c r="C36" s="25"/>
      <c r="D36" s="26"/>
    </row>
    <row r="37" spans="1:4" s="16" customFormat="1" ht="50.25" customHeight="1">
      <c r="A37" s="27" t="s">
        <v>32</v>
      </c>
      <c r="B37" s="27"/>
      <c r="C37" s="27"/>
      <c r="D37" s="26"/>
    </row>
    <row r="38" spans="1:4" s="16" customFormat="1" ht="30.75" customHeight="1">
      <c r="A38" s="25" t="s">
        <v>33</v>
      </c>
      <c r="B38" s="25"/>
      <c r="C38" s="25"/>
      <c r="D38" s="26"/>
    </row>
    <row r="39" spans="1:4" s="16" customFormat="1" ht="15" customHeight="1">
      <c r="A39" s="25" t="s">
        <v>34</v>
      </c>
      <c r="B39" s="25"/>
      <c r="C39" s="25"/>
      <c r="D39" s="28"/>
    </row>
    <row r="40" spans="1:4" s="16" customFormat="1" ht="15.75" customHeight="1">
      <c r="A40" s="25" t="s">
        <v>35</v>
      </c>
      <c r="B40" s="25"/>
      <c r="C40" s="25"/>
      <c r="D40" s="26"/>
    </row>
    <row r="41" spans="1:4" s="16" customFormat="1" ht="15.75" customHeight="1">
      <c r="A41" s="25" t="s">
        <v>36</v>
      </c>
      <c r="B41" s="25"/>
      <c r="C41" s="25"/>
      <c r="D41" s="26"/>
    </row>
    <row r="42" spans="1:4" s="16" customFormat="1" ht="15.75" customHeight="1">
      <c r="A42" s="25" t="s">
        <v>37</v>
      </c>
      <c r="B42" s="25"/>
      <c r="C42" s="25"/>
      <c r="D42" s="26"/>
    </row>
    <row r="43" spans="1:4" s="16" customFormat="1" ht="15.75" customHeight="1">
      <c r="A43" s="25" t="s">
        <v>38</v>
      </c>
      <c r="B43" s="25"/>
      <c r="C43" s="25"/>
      <c r="D43" s="26"/>
    </row>
    <row r="44" spans="1:4" s="16" customFormat="1" ht="15.75" customHeight="1">
      <c r="A44" s="25" t="s">
        <v>39</v>
      </c>
      <c r="B44" s="25"/>
      <c r="C44" s="25"/>
      <c r="D44" s="26"/>
    </row>
    <row r="45" spans="1:4" s="16" customFormat="1" ht="15.75" customHeight="1">
      <c r="A45" s="25" t="s">
        <v>40</v>
      </c>
      <c r="B45" s="25"/>
      <c r="C45" s="25"/>
      <c r="D45" s="26"/>
    </row>
    <row r="46" spans="1:4" s="16" customFormat="1" ht="32.25" customHeight="1">
      <c r="A46" s="25" t="s">
        <v>41</v>
      </c>
      <c r="B46" s="25"/>
      <c r="C46" s="25"/>
      <c r="D46" s="26"/>
    </row>
    <row r="47" s="16" customFormat="1" ht="12.75" customHeight="1">
      <c r="D47" s="23"/>
    </row>
    <row r="48" spans="1:4" s="16" customFormat="1" ht="12.75" customHeight="1">
      <c r="A48" s="23" t="s">
        <v>42</v>
      </c>
      <c r="B48" s="23"/>
      <c r="C48" s="23"/>
      <c r="D48" s="23"/>
    </row>
    <row r="49" spans="1:4" s="16" customFormat="1" ht="31.5" customHeight="1">
      <c r="A49" s="29" t="s">
        <v>43</v>
      </c>
      <c r="B49" s="29"/>
      <c r="C49" s="29"/>
      <c r="D49" s="26"/>
    </row>
    <row r="50" spans="1:4" s="16" customFormat="1" ht="15.75" customHeight="1">
      <c r="A50" s="30" t="s">
        <v>44</v>
      </c>
      <c r="B50" s="30"/>
      <c r="C50" s="30"/>
      <c r="D50" s="31"/>
    </row>
    <row r="51" spans="1:4" s="16" customFormat="1" ht="15.75" customHeight="1">
      <c r="A51" s="30" t="s">
        <v>45</v>
      </c>
      <c r="B51" s="30"/>
      <c r="C51" s="30"/>
      <c r="D51" s="31"/>
    </row>
    <row r="52" spans="1:4" s="16" customFormat="1" ht="15.75" customHeight="1">
      <c r="A52" s="30" t="s">
        <v>46</v>
      </c>
      <c r="B52" s="30"/>
      <c r="C52" s="30"/>
      <c r="D52" s="31"/>
    </row>
    <row r="53" spans="1:4" s="16" customFormat="1" ht="15.75" customHeight="1">
      <c r="A53" s="30" t="s">
        <v>47</v>
      </c>
      <c r="B53" s="30"/>
      <c r="C53" s="30"/>
      <c r="D53" s="31"/>
    </row>
    <row r="54" spans="1:4" s="16" customFormat="1" ht="15.75" customHeight="1">
      <c r="A54" s="30" t="s">
        <v>48</v>
      </c>
      <c r="B54" s="30"/>
      <c r="C54" s="30"/>
      <c r="D54" s="31"/>
    </row>
    <row r="55" spans="1:4" s="16" customFormat="1" ht="15.75" customHeight="1">
      <c r="A55" s="30" t="s">
        <v>49</v>
      </c>
      <c r="B55" s="30"/>
      <c r="C55" s="30"/>
      <c r="D55" s="31"/>
    </row>
    <row r="56" spans="1:4" s="16" customFormat="1" ht="12.75">
      <c r="A56" s="32"/>
      <c r="B56" s="33"/>
      <c r="C56" s="33"/>
      <c r="D56" s="31"/>
    </row>
    <row r="57" s="16" customFormat="1" ht="12.75">
      <c r="A57" s="16" t="s">
        <v>50</v>
      </c>
    </row>
    <row r="58" ht="12.75">
      <c r="A58" s="9"/>
    </row>
    <row r="59" spans="1:3" ht="15.75" customHeight="1">
      <c r="A59" s="34" t="s">
        <v>51</v>
      </c>
      <c r="B59" s="34" t="s">
        <v>52</v>
      </c>
      <c r="C59" s="34"/>
    </row>
    <row r="60" spans="1:3" ht="12.75" customHeight="1">
      <c r="A60" s="35">
        <v>1</v>
      </c>
      <c r="B60" s="35">
        <v>2</v>
      </c>
      <c r="C60" s="35"/>
    </row>
    <row r="61" spans="1:3" ht="15.75" customHeight="1">
      <c r="A61" s="36" t="s">
        <v>53</v>
      </c>
      <c r="B61" s="37">
        <v>81415239.12</v>
      </c>
      <c r="C61" s="37"/>
    </row>
    <row r="62" spans="1:3" ht="15.75" customHeight="1">
      <c r="A62" s="36" t="s">
        <v>54</v>
      </c>
      <c r="B62" s="37">
        <v>78721131.43</v>
      </c>
      <c r="C62" s="37"/>
    </row>
    <row r="63" spans="1:3" ht="15.75" customHeight="1">
      <c r="A63" s="36" t="s">
        <v>55</v>
      </c>
      <c r="B63" s="37"/>
      <c r="C63" s="37"/>
    </row>
    <row r="64" spans="1:3" ht="31.5" customHeight="1">
      <c r="A64" s="36" t="s">
        <v>56</v>
      </c>
      <c r="B64" s="37">
        <v>78721131.43</v>
      </c>
      <c r="C64" s="37"/>
    </row>
    <row r="65" spans="1:3" ht="31.5" customHeight="1">
      <c r="A65" s="36" t="s">
        <v>57</v>
      </c>
      <c r="B65" s="37"/>
      <c r="C65" s="37"/>
    </row>
    <row r="66" spans="1:3" ht="40.5" customHeight="1">
      <c r="A66" s="36" t="s">
        <v>58</v>
      </c>
      <c r="B66" s="37"/>
      <c r="C66" s="37"/>
    </row>
    <row r="67" spans="1:3" ht="31.5" customHeight="1">
      <c r="A67" s="36" t="s">
        <v>59</v>
      </c>
      <c r="B67" s="37"/>
      <c r="C67" s="37"/>
    </row>
    <row r="68" spans="1:3" ht="15.75" customHeight="1">
      <c r="A68" s="36" t="s">
        <v>60</v>
      </c>
      <c r="B68" s="37">
        <v>53797562.02</v>
      </c>
      <c r="C68" s="37"/>
    </row>
    <row r="69" spans="1:3" ht="15.75" customHeight="1">
      <c r="A69" s="36" t="s">
        <v>61</v>
      </c>
      <c r="B69" s="37">
        <v>2694107.69</v>
      </c>
      <c r="C69" s="37"/>
    </row>
    <row r="70" spans="1:3" ht="15.75" customHeight="1">
      <c r="A70" s="36" t="s">
        <v>55</v>
      </c>
      <c r="B70" s="37"/>
      <c r="C70" s="37"/>
    </row>
    <row r="71" spans="1:3" ht="15.75" customHeight="1">
      <c r="A71" s="36" t="s">
        <v>62</v>
      </c>
      <c r="B71" s="37"/>
      <c r="C71" s="37"/>
    </row>
    <row r="72" spans="1:3" ht="31.5" customHeight="1">
      <c r="A72" s="36" t="s">
        <v>63</v>
      </c>
      <c r="B72" s="37">
        <v>2315382.59</v>
      </c>
      <c r="C72" s="37"/>
    </row>
    <row r="73" spans="1:3" ht="31.5" customHeight="1">
      <c r="A73" s="36" t="s">
        <v>64</v>
      </c>
      <c r="B73" s="37">
        <v>378725.1</v>
      </c>
      <c r="C73" s="37"/>
    </row>
    <row r="74" spans="1:3" ht="15.75" customHeight="1">
      <c r="A74" s="36" t="s">
        <v>65</v>
      </c>
      <c r="B74" s="37"/>
      <c r="C74" s="37"/>
    </row>
    <row r="75" spans="1:3" ht="15.75" customHeight="1">
      <c r="A75" s="36" t="s">
        <v>66</v>
      </c>
      <c r="B75" s="37"/>
      <c r="C75" s="37"/>
    </row>
    <row r="76" spans="1:3" ht="15.75" customHeight="1">
      <c r="A76" s="36" t="s">
        <v>67</v>
      </c>
      <c r="B76" s="37"/>
      <c r="C76" s="37"/>
    </row>
    <row r="77" spans="1:3" ht="15.75" customHeight="1">
      <c r="A77" s="36" t="s">
        <v>68</v>
      </c>
      <c r="B77" s="37"/>
      <c r="C77" s="37"/>
    </row>
    <row r="78" spans="1:3" ht="31.5" customHeight="1">
      <c r="A78" s="36" t="s">
        <v>69</v>
      </c>
      <c r="B78" s="37"/>
      <c r="C78" s="37"/>
    </row>
    <row r="79" spans="1:3" ht="15.75" customHeight="1">
      <c r="A79" s="36" t="s">
        <v>55</v>
      </c>
      <c r="B79" s="37"/>
      <c r="C79" s="37"/>
    </row>
    <row r="80" spans="1:4" ht="15.75" customHeight="1">
      <c r="A80" s="36" t="s">
        <v>70</v>
      </c>
      <c r="B80" s="37"/>
      <c r="C80" s="37"/>
      <c r="D80" s="38"/>
    </row>
    <row r="81" spans="1:4" ht="15.75" customHeight="1">
      <c r="A81" s="36" t="s">
        <v>71</v>
      </c>
      <c r="B81" s="37"/>
      <c r="C81" s="37"/>
      <c r="D81" s="38"/>
    </row>
    <row r="82" spans="1:4" ht="15.75" customHeight="1">
      <c r="A82" s="36" t="s">
        <v>72</v>
      </c>
      <c r="B82" s="37"/>
      <c r="C82" s="37"/>
      <c r="D82" s="38"/>
    </row>
    <row r="83" spans="1:4" ht="15.75" customHeight="1">
      <c r="A83" s="36" t="s">
        <v>73</v>
      </c>
      <c r="B83" s="37"/>
      <c r="C83" s="37"/>
      <c r="D83" s="38"/>
    </row>
    <row r="84" spans="1:4" ht="15.75" customHeight="1">
      <c r="A84" s="36" t="s">
        <v>74</v>
      </c>
      <c r="B84" s="37"/>
      <c r="C84" s="37"/>
      <c r="D84" s="38"/>
    </row>
    <row r="85" spans="1:4" ht="15.75" customHeight="1">
      <c r="A85" s="36" t="s">
        <v>75</v>
      </c>
      <c r="B85" s="37"/>
      <c r="C85" s="37"/>
      <c r="D85" s="38"/>
    </row>
    <row r="86" spans="1:4" ht="15.75" customHeight="1">
      <c r="A86" s="36" t="s">
        <v>76</v>
      </c>
      <c r="B86" s="37"/>
      <c r="C86" s="37"/>
      <c r="D86" s="38"/>
    </row>
    <row r="87" spans="1:4" ht="15.75" customHeight="1">
      <c r="A87" s="36" t="s">
        <v>77</v>
      </c>
      <c r="B87" s="37"/>
      <c r="C87" s="37"/>
      <c r="D87" s="38"/>
    </row>
    <row r="88" spans="1:4" ht="15.75" customHeight="1">
      <c r="A88" s="36" t="s">
        <v>78</v>
      </c>
      <c r="B88" s="37"/>
      <c r="C88" s="37"/>
      <c r="D88" s="38"/>
    </row>
    <row r="89" spans="1:4" ht="15.75" customHeight="1">
      <c r="A89" s="36" t="s">
        <v>79</v>
      </c>
      <c r="B89" s="37"/>
      <c r="C89" s="37"/>
      <c r="D89" s="38"/>
    </row>
    <row r="90" spans="1:4" ht="15.75" customHeight="1">
      <c r="A90" s="36" t="s">
        <v>80</v>
      </c>
      <c r="B90" s="37"/>
      <c r="C90" s="37"/>
      <c r="D90" s="38"/>
    </row>
    <row r="91" spans="1:10" ht="15.75" customHeight="1">
      <c r="A91" s="39" t="s">
        <v>81</v>
      </c>
      <c r="B91" s="37">
        <v>349042.89</v>
      </c>
      <c r="C91" s="37"/>
      <c r="D91" s="40"/>
      <c r="E91" s="40"/>
      <c r="F91" s="40"/>
      <c r="G91" s="40"/>
      <c r="H91" s="40"/>
      <c r="I91" s="40"/>
      <c r="J91" s="40"/>
    </row>
    <row r="92" spans="1:4" ht="15.75" customHeight="1">
      <c r="A92" s="39" t="s">
        <v>67</v>
      </c>
      <c r="B92" s="37"/>
      <c r="C92" s="37"/>
      <c r="D92" s="38"/>
    </row>
    <row r="93" spans="1:3" ht="15.75" customHeight="1">
      <c r="A93" s="36" t="s">
        <v>82</v>
      </c>
      <c r="B93" s="37"/>
      <c r="C93" s="37"/>
    </row>
    <row r="94" spans="1:4" ht="15.75" customHeight="1">
      <c r="A94" s="39" t="s">
        <v>83</v>
      </c>
      <c r="B94" s="37"/>
      <c r="C94" s="37"/>
      <c r="D94" s="38"/>
    </row>
    <row r="95" spans="1:4" ht="15.75" customHeight="1">
      <c r="A95" s="39" t="s">
        <v>84</v>
      </c>
      <c r="B95" s="37"/>
      <c r="C95" s="37"/>
      <c r="D95" s="38"/>
    </row>
    <row r="96" spans="1:4" ht="15.75" customHeight="1">
      <c r="A96" s="39" t="s">
        <v>85</v>
      </c>
      <c r="B96" s="37"/>
      <c r="C96" s="37"/>
      <c r="D96" s="38"/>
    </row>
    <row r="97" spans="1:4" ht="15.75" customHeight="1">
      <c r="A97" s="39" t="s">
        <v>86</v>
      </c>
      <c r="B97" s="37"/>
      <c r="C97" s="37"/>
      <c r="D97" s="38"/>
    </row>
    <row r="98" spans="1:4" ht="15.75" customHeight="1">
      <c r="A98" s="39" t="s">
        <v>87</v>
      </c>
      <c r="B98" s="37"/>
      <c r="C98" s="37"/>
      <c r="D98" s="38"/>
    </row>
    <row r="99" spans="1:4" ht="15.75" customHeight="1">
      <c r="A99" s="39" t="s">
        <v>88</v>
      </c>
      <c r="B99" s="37"/>
      <c r="C99" s="37"/>
      <c r="D99" s="38"/>
    </row>
    <row r="100" spans="1:4" ht="15.75" customHeight="1">
      <c r="A100" s="39" t="s">
        <v>89</v>
      </c>
      <c r="B100" s="37"/>
      <c r="C100" s="37"/>
      <c r="D100" s="38"/>
    </row>
    <row r="101" spans="1:4" ht="15.75" customHeight="1">
      <c r="A101" s="39" t="s">
        <v>90</v>
      </c>
      <c r="B101" s="37"/>
      <c r="C101" s="37"/>
      <c r="D101" s="38"/>
    </row>
    <row r="102" spans="1:4" ht="15.75" customHeight="1">
      <c r="A102" s="39" t="s">
        <v>91</v>
      </c>
      <c r="B102" s="37"/>
      <c r="C102" s="37"/>
      <c r="D102" s="38"/>
    </row>
    <row r="103" spans="1:4" ht="15.75" customHeight="1">
      <c r="A103" s="39" t="s">
        <v>92</v>
      </c>
      <c r="B103" s="37"/>
      <c r="C103" s="37"/>
      <c r="D103" s="38"/>
    </row>
    <row r="104" spans="1:4" ht="15.75" customHeight="1">
      <c r="A104" s="39" t="s">
        <v>93</v>
      </c>
      <c r="B104" s="37"/>
      <c r="C104" s="37"/>
      <c r="D104" s="38"/>
    </row>
    <row r="105" spans="1:4" ht="15.75" customHeight="1">
      <c r="A105" s="39" t="s">
        <v>94</v>
      </c>
      <c r="B105" s="37"/>
      <c r="C105" s="37"/>
      <c r="D105" s="38"/>
    </row>
    <row r="106" spans="1:4" ht="15.75" customHeight="1">
      <c r="A106" s="39" t="s">
        <v>95</v>
      </c>
      <c r="B106" s="37"/>
      <c r="C106" s="37"/>
      <c r="D106" s="38"/>
    </row>
    <row r="107" spans="1:3" ht="31.5" customHeight="1">
      <c r="A107" s="36" t="s">
        <v>96</v>
      </c>
      <c r="B107" s="37">
        <v>5016.87</v>
      </c>
      <c r="C107" s="37"/>
    </row>
    <row r="108" spans="1:4" ht="15.75" customHeight="1">
      <c r="A108" s="36" t="s">
        <v>55</v>
      </c>
      <c r="B108" s="37"/>
      <c r="C108" s="37"/>
      <c r="D108" s="38"/>
    </row>
    <row r="109" spans="1:4" ht="15.75" customHeight="1">
      <c r="A109" s="39" t="s">
        <v>97</v>
      </c>
      <c r="B109" s="37">
        <v>-538.08</v>
      </c>
      <c r="C109" s="37"/>
      <c r="D109" s="38"/>
    </row>
    <row r="110" spans="1:4" ht="15.75" customHeight="1">
      <c r="A110" s="39" t="s">
        <v>98</v>
      </c>
      <c r="B110" s="37"/>
      <c r="C110" s="37"/>
      <c r="D110" s="38"/>
    </row>
    <row r="111" spans="1:4" ht="15.75" customHeight="1">
      <c r="A111" s="39" t="s">
        <v>99</v>
      </c>
      <c r="B111" s="37"/>
      <c r="C111" s="37"/>
      <c r="D111" s="38"/>
    </row>
    <row r="112" spans="1:4" ht="15.75" customHeight="1">
      <c r="A112" s="39" t="s">
        <v>100</v>
      </c>
      <c r="B112" s="37"/>
      <c r="C112" s="37"/>
      <c r="D112" s="38"/>
    </row>
    <row r="113" spans="1:4" ht="15.75" customHeight="1">
      <c r="A113" s="39" t="s">
        <v>101</v>
      </c>
      <c r="B113" s="37"/>
      <c r="C113" s="37"/>
      <c r="D113" s="38"/>
    </row>
    <row r="114" spans="1:4" ht="15.75" customHeight="1">
      <c r="A114" s="39" t="s">
        <v>102</v>
      </c>
      <c r="B114" s="37"/>
      <c r="C114" s="37"/>
      <c r="D114" s="38"/>
    </row>
    <row r="115" spans="1:4" ht="15.75" customHeight="1">
      <c r="A115" s="39" t="s">
        <v>103</v>
      </c>
      <c r="B115" s="37"/>
      <c r="C115" s="37"/>
      <c r="D115" s="38"/>
    </row>
    <row r="116" spans="1:4" ht="15.75" customHeight="1">
      <c r="A116" s="39" t="s">
        <v>104</v>
      </c>
      <c r="B116" s="37"/>
      <c r="C116" s="37"/>
      <c r="D116" s="38"/>
    </row>
    <row r="117" spans="1:4" ht="15.75" customHeight="1">
      <c r="A117" s="39" t="s">
        <v>105</v>
      </c>
      <c r="B117" s="37"/>
      <c r="C117" s="37"/>
      <c r="D117" s="38"/>
    </row>
    <row r="118" spans="1:4" ht="15.75" customHeight="1">
      <c r="A118" s="39" t="s">
        <v>106</v>
      </c>
      <c r="B118" s="37"/>
      <c r="C118" s="37"/>
      <c r="D118" s="38"/>
    </row>
    <row r="119" spans="1:4" ht="15.75" customHeight="1">
      <c r="A119" s="39" t="s">
        <v>107</v>
      </c>
      <c r="B119" s="37"/>
      <c r="C119" s="37"/>
      <c r="D119" s="38"/>
    </row>
    <row r="120" spans="1:4" ht="15.75" customHeight="1">
      <c r="A120" s="39" t="s">
        <v>108</v>
      </c>
      <c r="B120" s="37">
        <v>5330</v>
      </c>
      <c r="C120" s="37"/>
      <c r="D120" s="38"/>
    </row>
    <row r="121" spans="1:3" ht="15.75" customHeight="1">
      <c r="A121" s="39" t="s">
        <v>109</v>
      </c>
      <c r="B121" s="37">
        <v>224.95</v>
      </c>
      <c r="C121" s="37"/>
    </row>
  </sheetData>
  <sheetProtection selectLockedCells="1" selectUnlockedCells="1"/>
  <autoFilter ref="A60:B121"/>
  <mergeCells count="90">
    <mergeCell ref="A1:A2"/>
    <mergeCell ref="B3:C3"/>
    <mergeCell ref="B6:C6"/>
    <mergeCell ref="A11:C11"/>
    <mergeCell ref="A12:C12"/>
    <mergeCell ref="A13:C13"/>
    <mergeCell ref="A14:C1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9:C49"/>
    <mergeCell ref="A50:C50"/>
    <mergeCell ref="A51:C51"/>
    <mergeCell ref="A52:C52"/>
    <mergeCell ref="A53:C53"/>
    <mergeCell ref="A54:C54"/>
    <mergeCell ref="A55:C55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D91:J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</mergeCells>
  <hyperlinks>
    <hyperlink ref="B23" r:id="rId1" display="По ОКЕИ "/>
  </hyperlinks>
  <printOptions/>
  <pageMargins left="0.7875" right="0.19652777777777777" top="0.19652777777777777" bottom="0.19652777777777777" header="0.5118055555555555" footer="0.5118055555555555"/>
  <pageSetup horizontalDpi="300" verticalDpi="300" orientation="portrait" paperSize="9" scale="72"/>
  <rowBreaks count="1" manualBreakCount="1">
    <brk id="56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SheetLayoutView="70" workbookViewId="0" topLeftCell="D88">
      <selection activeCell="F20" sqref="F20"/>
    </sheetView>
  </sheetViews>
  <sheetFormatPr defaultColWidth="9.00390625" defaultRowHeight="12.75"/>
  <cols>
    <col min="1" max="1" width="21.00390625" style="41" customWidth="1"/>
    <col min="2" max="2" width="53.75390625" style="42" customWidth="1"/>
    <col min="3" max="3" width="8.875" style="43" customWidth="1"/>
    <col min="4" max="4" width="14.875" style="44" customWidth="1"/>
    <col min="5" max="5" width="17.625" style="45" customWidth="1"/>
    <col min="6" max="6" width="19.00390625" style="45" customWidth="1"/>
    <col min="7" max="7" width="9.375" style="45" customWidth="1"/>
    <col min="8" max="8" width="17.125" style="45" customWidth="1"/>
    <col min="9" max="9" width="22.875" style="45" customWidth="1"/>
    <col min="10" max="10" width="9.375" style="45" customWidth="1"/>
    <col min="11" max="11" width="17.25390625" style="45" customWidth="1"/>
    <col min="12" max="12" width="18.00390625" style="45" customWidth="1"/>
    <col min="13" max="13" width="10.25390625" style="45" customWidth="1"/>
    <col min="14" max="16384" width="9.125" style="41" customWidth="1"/>
  </cols>
  <sheetData>
    <row r="1" spans="2:13" ht="12.75" customHeight="1">
      <c r="B1" s="46" t="s">
        <v>110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3" ht="12.75">
      <c r="B2" s="47"/>
      <c r="C2" s="48"/>
    </row>
    <row r="3" spans="2:13" s="49" customFormat="1" ht="12.75" customHeight="1">
      <c r="B3" s="50" t="s">
        <v>111</v>
      </c>
      <c r="C3" s="50" t="s">
        <v>112</v>
      </c>
      <c r="D3" s="50"/>
      <c r="E3" s="51" t="s">
        <v>113</v>
      </c>
      <c r="F3" s="51"/>
      <c r="G3" s="51"/>
      <c r="H3" s="51" t="s">
        <v>114</v>
      </c>
      <c r="I3" s="51"/>
      <c r="J3" s="51"/>
      <c r="K3" s="51"/>
      <c r="L3" s="51"/>
      <c r="M3" s="51"/>
    </row>
    <row r="4" spans="2:13" s="49" customFormat="1" ht="12.75" customHeight="1">
      <c r="B4" s="50"/>
      <c r="C4" s="50"/>
      <c r="D4" s="50"/>
      <c r="E4" s="51" t="s">
        <v>115</v>
      </c>
      <c r="F4" s="51" t="s">
        <v>116</v>
      </c>
      <c r="G4" s="51"/>
      <c r="H4" s="51" t="s">
        <v>117</v>
      </c>
      <c r="I4" s="51"/>
      <c r="J4" s="51"/>
      <c r="K4" s="51" t="s">
        <v>118</v>
      </c>
      <c r="L4" s="51"/>
      <c r="M4" s="51"/>
    </row>
    <row r="5" spans="2:13" s="49" customFormat="1" ht="12.75" customHeight="1">
      <c r="B5" s="50"/>
      <c r="C5" s="50"/>
      <c r="D5" s="50"/>
      <c r="E5" s="51"/>
      <c r="F5" s="51"/>
      <c r="G5" s="51"/>
      <c r="H5" s="51" t="s">
        <v>115</v>
      </c>
      <c r="I5" s="51" t="s">
        <v>116</v>
      </c>
      <c r="J5" s="51"/>
      <c r="K5" s="51" t="s">
        <v>115</v>
      </c>
      <c r="L5" s="51" t="s">
        <v>116</v>
      </c>
      <c r="M5" s="51"/>
    </row>
    <row r="6" spans="2:13" s="49" customFormat="1" ht="12.75">
      <c r="B6" s="50"/>
      <c r="C6" s="50"/>
      <c r="D6" s="50"/>
      <c r="E6" s="51"/>
      <c r="F6" s="51" t="s">
        <v>119</v>
      </c>
      <c r="G6" s="51" t="s">
        <v>120</v>
      </c>
      <c r="H6" s="51"/>
      <c r="I6" s="51" t="s">
        <v>121</v>
      </c>
      <c r="J6" s="51" t="s">
        <v>120</v>
      </c>
      <c r="K6" s="51"/>
      <c r="L6" s="51" t="s">
        <v>121</v>
      </c>
      <c r="M6" s="51" t="s">
        <v>120</v>
      </c>
    </row>
    <row r="7" spans="2:13" s="52" customFormat="1" ht="12.75">
      <c r="B7" s="53">
        <v>1</v>
      </c>
      <c r="C7" s="53">
        <v>2</v>
      </c>
      <c r="D7" s="53"/>
      <c r="E7" s="53">
        <v>3</v>
      </c>
      <c r="F7" s="53">
        <v>4</v>
      </c>
      <c r="G7" s="53">
        <v>5</v>
      </c>
      <c r="H7" s="53">
        <v>6</v>
      </c>
      <c r="I7" s="53">
        <v>7</v>
      </c>
      <c r="J7" s="53">
        <v>8</v>
      </c>
      <c r="K7" s="53">
        <v>9</v>
      </c>
      <c r="L7" s="53">
        <v>10</v>
      </c>
      <c r="M7" s="53">
        <v>11</v>
      </c>
    </row>
    <row r="8" spans="1:13" ht="12.75">
      <c r="A8" s="54" t="s">
        <v>122</v>
      </c>
      <c r="B8" s="39" t="s">
        <v>123</v>
      </c>
      <c r="C8" s="55"/>
      <c r="D8" s="55"/>
      <c r="E8" s="56">
        <f>F8+G8</f>
        <v>241586.3</v>
      </c>
      <c r="F8" s="56">
        <v>241586.3</v>
      </c>
      <c r="G8" s="56"/>
      <c r="H8" s="56">
        <f>I8+J8</f>
        <v>0</v>
      </c>
      <c r="I8" s="56"/>
      <c r="J8" s="56"/>
      <c r="K8" s="56">
        <f>L8+M8</f>
        <v>0</v>
      </c>
      <c r="L8" s="56">
        <f>H8</f>
        <v>0</v>
      </c>
      <c r="M8" s="56"/>
    </row>
    <row r="9" spans="2:13" s="57" customFormat="1" ht="12.75">
      <c r="B9" s="58" t="s">
        <v>124</v>
      </c>
      <c r="C9" s="59"/>
      <c r="D9" s="59"/>
      <c r="E9" s="60">
        <f>E10+E11+E19+E20+E21+E23+E22</f>
        <v>35120240.37</v>
      </c>
      <c r="F9" s="60">
        <f>F10+F11+F19+F20+F21+F23+F22</f>
        <v>35120240.37</v>
      </c>
      <c r="G9" s="60">
        <f>G10+G11+G19+G20+G21+G23</f>
        <v>0</v>
      </c>
      <c r="H9" s="60">
        <f>H10+H11+H19+H20+H21+H23+H22</f>
        <v>30357261.400000002</v>
      </c>
      <c r="I9" s="60">
        <f>I10+I11+I19+I20+I21+I23+I22</f>
        <v>30357261.400000002</v>
      </c>
      <c r="J9" s="60">
        <f>J10+J11+J19+J20+J21+J23</f>
        <v>0</v>
      </c>
      <c r="K9" s="60">
        <f>K10+K11+K19+K20+K21+K23+K22</f>
        <v>30420657.400000002</v>
      </c>
      <c r="L9" s="60">
        <f>L10+L11+L19+L20+L21+L23+L22</f>
        <v>30420657.400000002</v>
      </c>
      <c r="M9" s="60">
        <f>M10+M11+M19+M20+M21+M23</f>
        <v>0</v>
      </c>
    </row>
    <row r="10" spans="2:13" ht="12.75">
      <c r="B10" s="39" t="s">
        <v>125</v>
      </c>
      <c r="C10" s="61">
        <v>120</v>
      </c>
      <c r="D10" s="61"/>
      <c r="E10" s="56">
        <f>F10</f>
        <v>2658.71</v>
      </c>
      <c r="F10" s="56">
        <f>2658.71</f>
        <v>2658.71</v>
      </c>
      <c r="G10" s="56"/>
      <c r="H10" s="56"/>
      <c r="I10" s="56"/>
      <c r="J10" s="56"/>
      <c r="K10" s="56"/>
      <c r="L10" s="56"/>
      <c r="M10" s="56"/>
    </row>
    <row r="11" spans="2:13" s="62" customFormat="1" ht="12.75">
      <c r="B11" s="63" t="s">
        <v>126</v>
      </c>
      <c r="C11" s="64">
        <v>130</v>
      </c>
      <c r="D11" s="64"/>
      <c r="E11" s="65">
        <f>SUM(E12:E17)</f>
        <v>4461194.09</v>
      </c>
      <c r="F11" s="65">
        <f>SUM(F12:F17)</f>
        <v>4461194.09</v>
      </c>
      <c r="G11" s="65">
        <f>G12+G13</f>
        <v>0</v>
      </c>
      <c r="H11" s="65">
        <f>H12+H13+H14+H15+H16+H17</f>
        <v>4702780.39</v>
      </c>
      <c r="I11" s="65">
        <f>I12+I13+I14+I15+I16+I17</f>
        <v>4702780.39</v>
      </c>
      <c r="J11" s="65">
        <f>SUM(G12:G17)</f>
        <v>0</v>
      </c>
      <c r="K11" s="65">
        <f>SUM(H12:H17)</f>
        <v>4702780.39</v>
      </c>
      <c r="L11" s="65">
        <f>SUM(I12:I17)</f>
        <v>4702780.39</v>
      </c>
      <c r="M11" s="65">
        <f>SUM(J12:J17)</f>
        <v>0</v>
      </c>
    </row>
    <row r="12" spans="2:13" ht="12.75">
      <c r="B12" s="36" t="s">
        <v>127</v>
      </c>
      <c r="C12" s="61">
        <v>130</v>
      </c>
      <c r="D12" s="61"/>
      <c r="E12" s="56">
        <f aca="true" t="shared" si="0" ref="E12:E17">F12+G12</f>
        <v>117600</v>
      </c>
      <c r="F12" s="56">
        <v>117600</v>
      </c>
      <c r="G12" s="56"/>
      <c r="H12" s="56">
        <f aca="true" t="shared" si="1" ref="H12:H17">I12+J12</f>
        <v>117600</v>
      </c>
      <c r="I12" s="56">
        <f aca="true" t="shared" si="2" ref="I12:I17">F12</f>
        <v>117600</v>
      </c>
      <c r="J12" s="56"/>
      <c r="K12" s="56">
        <f aca="true" t="shared" si="3" ref="K12:K17">L12+M12</f>
        <v>117600</v>
      </c>
      <c r="L12" s="56">
        <f>I12</f>
        <v>117600</v>
      </c>
      <c r="M12" s="56"/>
    </row>
    <row r="13" spans="2:13" ht="12.75">
      <c r="B13" s="36" t="s">
        <v>128</v>
      </c>
      <c r="C13" s="61">
        <v>130</v>
      </c>
      <c r="D13" s="61"/>
      <c r="E13" s="56">
        <f t="shared" si="0"/>
        <v>192500</v>
      </c>
      <c r="F13" s="56">
        <v>192500</v>
      </c>
      <c r="G13" s="56"/>
      <c r="H13" s="56">
        <f t="shared" si="1"/>
        <v>192500</v>
      </c>
      <c r="I13" s="56">
        <f t="shared" si="2"/>
        <v>192500</v>
      </c>
      <c r="J13" s="56"/>
      <c r="K13" s="56">
        <f t="shared" si="3"/>
        <v>192500</v>
      </c>
      <c r="L13" s="56">
        <f>I13</f>
        <v>192500</v>
      </c>
      <c r="M13" s="56"/>
    </row>
    <row r="14" spans="2:13" ht="12.75">
      <c r="B14" s="36" t="s">
        <v>129</v>
      </c>
      <c r="C14" s="61">
        <v>130</v>
      </c>
      <c r="D14" s="61"/>
      <c r="E14" s="56">
        <f t="shared" si="0"/>
        <v>210000</v>
      </c>
      <c r="F14" s="56">
        <v>210000</v>
      </c>
      <c r="G14" s="56"/>
      <c r="H14" s="56">
        <f t="shared" si="1"/>
        <v>210000</v>
      </c>
      <c r="I14" s="56">
        <f t="shared" si="2"/>
        <v>210000</v>
      </c>
      <c r="J14" s="56"/>
      <c r="K14" s="56">
        <f t="shared" si="3"/>
        <v>210000</v>
      </c>
      <c r="L14" s="56">
        <f>I14</f>
        <v>210000</v>
      </c>
      <c r="M14" s="56"/>
    </row>
    <row r="15" spans="2:13" ht="12.75">
      <c r="B15" s="36" t="s">
        <v>130</v>
      </c>
      <c r="C15" s="61">
        <v>130</v>
      </c>
      <c r="D15" s="61"/>
      <c r="E15" s="56">
        <f t="shared" si="0"/>
        <v>130825.67</v>
      </c>
      <c r="F15" s="56">
        <f>145600-14774.33</f>
        <v>130825.67</v>
      </c>
      <c r="G15" s="56"/>
      <c r="H15" s="56">
        <f t="shared" si="1"/>
        <v>130825.67</v>
      </c>
      <c r="I15" s="56">
        <f t="shared" si="2"/>
        <v>130825.67</v>
      </c>
      <c r="J15" s="56"/>
      <c r="K15" s="56">
        <f t="shared" si="3"/>
        <v>130825.67</v>
      </c>
      <c r="L15" s="56">
        <f>I15</f>
        <v>130825.67</v>
      </c>
      <c r="M15" s="56"/>
    </row>
    <row r="16" spans="2:13" ht="12.75">
      <c r="B16" s="36" t="s">
        <v>131</v>
      </c>
      <c r="C16" s="61">
        <v>130</v>
      </c>
      <c r="D16" s="61"/>
      <c r="E16" s="56">
        <f t="shared" si="0"/>
        <v>3692103.12</v>
      </c>
      <c r="F16" s="56">
        <f>3692103.12</f>
        <v>3692103.12</v>
      </c>
      <c r="G16" s="56"/>
      <c r="H16" s="56">
        <f t="shared" si="1"/>
        <v>3933689.42</v>
      </c>
      <c r="I16" s="56">
        <f>F16+241586.3</f>
        <v>3933689.42</v>
      </c>
      <c r="J16" s="56"/>
      <c r="K16" s="56">
        <f t="shared" si="3"/>
        <v>3933689.42</v>
      </c>
      <c r="L16" s="56">
        <f>I16</f>
        <v>3933689.42</v>
      </c>
      <c r="M16" s="56"/>
    </row>
    <row r="17" spans="2:13" ht="12.75">
      <c r="B17" s="36" t="s">
        <v>132</v>
      </c>
      <c r="C17" s="61">
        <v>130</v>
      </c>
      <c r="D17" s="61"/>
      <c r="E17" s="56">
        <f t="shared" si="0"/>
        <v>118165.3</v>
      </c>
      <c r="F17" s="56">
        <f>118165.3</f>
        <v>118165.3</v>
      </c>
      <c r="G17" s="56"/>
      <c r="H17" s="56">
        <f t="shared" si="1"/>
        <v>118165.3</v>
      </c>
      <c r="I17" s="56">
        <f t="shared" si="2"/>
        <v>118165.3</v>
      </c>
      <c r="J17" s="56"/>
      <c r="K17" s="56">
        <f t="shared" si="3"/>
        <v>118165.3</v>
      </c>
      <c r="L17" s="56">
        <f>F17</f>
        <v>118165.3</v>
      </c>
      <c r="M17" s="56"/>
    </row>
    <row r="18" spans="2:13" ht="12.75">
      <c r="B18" s="36" t="s">
        <v>133</v>
      </c>
      <c r="C18" s="61">
        <v>130</v>
      </c>
      <c r="D18" s="61"/>
      <c r="E18" s="56">
        <v>0</v>
      </c>
      <c r="F18" s="56">
        <v>0</v>
      </c>
      <c r="G18" s="56"/>
      <c r="H18" s="56">
        <v>0</v>
      </c>
      <c r="I18" s="56">
        <v>0</v>
      </c>
      <c r="J18" s="56"/>
      <c r="K18" s="56">
        <v>0</v>
      </c>
      <c r="L18" s="56"/>
      <c r="M18" s="56"/>
    </row>
    <row r="19" spans="1:13" ht="12.75">
      <c r="A19" s="66" t="s">
        <v>134</v>
      </c>
      <c r="B19" s="36" t="s">
        <v>135</v>
      </c>
      <c r="C19" s="61">
        <v>180</v>
      </c>
      <c r="D19" s="61"/>
      <c r="E19" s="56">
        <f>F19+G19</f>
        <v>30189197.81</v>
      </c>
      <c r="F19" s="56">
        <f>28789374.81+178613+1221210</f>
        <v>30189197.81</v>
      </c>
      <c r="G19" s="56"/>
      <c r="H19" s="56">
        <f>I19+J19</f>
        <v>25646972</v>
      </c>
      <c r="I19" s="56">
        <v>25646972</v>
      </c>
      <c r="J19" s="56"/>
      <c r="K19" s="56">
        <f>L19+M19</f>
        <v>25710368</v>
      </c>
      <c r="L19" s="56">
        <v>25710368</v>
      </c>
      <c r="M19" s="56"/>
    </row>
    <row r="20" spans="2:13" ht="12.75">
      <c r="B20" s="36" t="s">
        <v>136</v>
      </c>
      <c r="C20" s="61">
        <v>180</v>
      </c>
      <c r="D20" s="61"/>
      <c r="E20" s="56">
        <f>F20+G20</f>
        <v>459680.75</v>
      </c>
      <c r="F20" s="56">
        <f>459680.75</f>
        <v>459680.75</v>
      </c>
      <c r="G20" s="56"/>
      <c r="H20" s="56">
        <f>I20+J20</f>
        <v>0</v>
      </c>
      <c r="I20" s="56"/>
      <c r="J20" s="56"/>
      <c r="K20" s="56">
        <f>L20+M20</f>
        <v>0</v>
      </c>
      <c r="L20" s="56"/>
      <c r="M20" s="56"/>
    </row>
    <row r="21" spans="2:13" ht="12.75">
      <c r="B21" s="36" t="s">
        <v>137</v>
      </c>
      <c r="C21" s="61">
        <v>180</v>
      </c>
      <c r="D21" s="61"/>
      <c r="E21" s="56">
        <f>F21+G21</f>
        <v>0</v>
      </c>
      <c r="F21" s="56"/>
      <c r="G21" s="56"/>
      <c r="H21" s="56">
        <f>I21+J21</f>
        <v>0</v>
      </c>
      <c r="I21" s="56"/>
      <c r="J21" s="56"/>
      <c r="K21" s="56">
        <f>L21+M21</f>
        <v>0</v>
      </c>
      <c r="L21" s="56"/>
      <c r="M21" s="56"/>
    </row>
    <row r="22" spans="2:14" ht="12.75">
      <c r="B22" s="36" t="s">
        <v>138</v>
      </c>
      <c r="C22" s="61">
        <v>180</v>
      </c>
      <c r="D22" s="61"/>
      <c r="E22" s="56">
        <f>F22+G22</f>
        <v>7509.01</v>
      </c>
      <c r="F22" s="56">
        <f>1570.67+5938.34</f>
        <v>7509.01</v>
      </c>
      <c r="G22" s="56"/>
      <c r="H22" s="56">
        <f>I22+J22</f>
        <v>7509.01</v>
      </c>
      <c r="I22" s="56">
        <f>F22</f>
        <v>7509.01</v>
      </c>
      <c r="J22" s="56"/>
      <c r="K22" s="56">
        <f>L22+M22</f>
        <v>7509.01</v>
      </c>
      <c r="L22" s="56">
        <f>F22</f>
        <v>7509.01</v>
      </c>
      <c r="M22" s="56"/>
      <c r="N22" s="41" t="s">
        <v>139</v>
      </c>
    </row>
    <row r="23" spans="2:13" s="62" customFormat="1" ht="12.75">
      <c r="B23" s="63" t="s">
        <v>140</v>
      </c>
      <c r="C23" s="64">
        <v>400</v>
      </c>
      <c r="D23" s="64"/>
      <c r="E23" s="65">
        <f aca="true" t="shared" si="4" ref="E23:M23">E24+E25</f>
        <v>0</v>
      </c>
      <c r="F23" s="65">
        <f t="shared" si="4"/>
        <v>0</v>
      </c>
      <c r="G23" s="65">
        <f t="shared" si="4"/>
        <v>0</v>
      </c>
      <c r="H23" s="65">
        <f t="shared" si="4"/>
        <v>0</v>
      </c>
      <c r="I23" s="65">
        <f t="shared" si="4"/>
        <v>0</v>
      </c>
      <c r="J23" s="65">
        <f t="shared" si="4"/>
        <v>0</v>
      </c>
      <c r="K23" s="65">
        <f t="shared" si="4"/>
        <v>0</v>
      </c>
      <c r="L23" s="65">
        <f t="shared" si="4"/>
        <v>0</v>
      </c>
      <c r="M23" s="65">
        <f t="shared" si="4"/>
        <v>0</v>
      </c>
    </row>
    <row r="24" spans="2:13" ht="12.75" customHeight="1">
      <c r="B24" s="39" t="s">
        <v>141</v>
      </c>
      <c r="C24" s="61" t="s">
        <v>142</v>
      </c>
      <c r="D24" s="61"/>
      <c r="E24" s="56"/>
      <c r="F24" s="56"/>
      <c r="G24" s="56"/>
      <c r="H24" s="56"/>
      <c r="I24" s="56"/>
      <c r="J24" s="56"/>
      <c r="K24" s="56"/>
      <c r="L24" s="56"/>
      <c r="M24" s="56"/>
    </row>
    <row r="25" spans="2:13" ht="12.75" customHeight="1">
      <c r="B25" s="39" t="s">
        <v>143</v>
      </c>
      <c r="C25" s="61" t="s">
        <v>142</v>
      </c>
      <c r="D25" s="61"/>
      <c r="E25" s="56"/>
      <c r="F25" s="56"/>
      <c r="G25" s="56"/>
      <c r="H25" s="56"/>
      <c r="I25" s="56"/>
      <c r="J25" s="56"/>
      <c r="K25" s="56"/>
      <c r="L25" s="56"/>
      <c r="M25" s="56"/>
    </row>
    <row r="26" spans="2:13" s="57" customFormat="1" ht="12.75">
      <c r="B26" s="58" t="s">
        <v>144</v>
      </c>
      <c r="C26" s="59"/>
      <c r="D26" s="59"/>
      <c r="E26" s="60">
        <f aca="true" t="shared" si="5" ref="E26:M26">E28+E38+E59+E65+E69+E74+E90</f>
        <v>35361826.669999994</v>
      </c>
      <c r="F26" s="60">
        <f t="shared" si="5"/>
        <v>35361826.669999994</v>
      </c>
      <c r="G26" s="60">
        <f t="shared" si="5"/>
        <v>0</v>
      </c>
      <c r="H26" s="60">
        <f t="shared" si="5"/>
        <v>30357261.4</v>
      </c>
      <c r="I26" s="60">
        <f t="shared" si="5"/>
        <v>30357261.4</v>
      </c>
      <c r="J26" s="60">
        <f t="shared" si="5"/>
        <v>0</v>
      </c>
      <c r="K26" s="60">
        <f t="shared" si="5"/>
        <v>30420657.4</v>
      </c>
      <c r="L26" s="60">
        <f t="shared" si="5"/>
        <v>30420657.4</v>
      </c>
      <c r="M26" s="60">
        <f t="shared" si="5"/>
        <v>0</v>
      </c>
    </row>
    <row r="27" spans="2:13" ht="12.75">
      <c r="B27" s="39" t="s">
        <v>55</v>
      </c>
      <c r="C27" s="61"/>
      <c r="D27" s="61"/>
      <c r="E27" s="56"/>
      <c r="F27" s="56"/>
      <c r="G27" s="56"/>
      <c r="H27" s="56"/>
      <c r="I27" s="56"/>
      <c r="J27" s="56"/>
      <c r="K27" s="56"/>
      <c r="L27" s="56"/>
      <c r="M27" s="56"/>
    </row>
    <row r="28" spans="2:13" ht="12.75">
      <c r="B28" s="67" t="s">
        <v>145</v>
      </c>
      <c r="C28" s="68">
        <v>241</v>
      </c>
      <c r="D28" s="68">
        <v>210</v>
      </c>
      <c r="E28" s="69">
        <f aca="true" t="shared" si="6" ref="E28:M28">E30+E33+E37</f>
        <v>25955286.43</v>
      </c>
      <c r="F28" s="69">
        <f t="shared" si="6"/>
        <v>25955286.43</v>
      </c>
      <c r="G28" s="69">
        <f t="shared" si="6"/>
        <v>0</v>
      </c>
      <c r="H28" s="69">
        <f t="shared" si="6"/>
        <v>21829040.21</v>
      </c>
      <c r="I28" s="69">
        <f t="shared" si="6"/>
        <v>21829040.21</v>
      </c>
      <c r="J28" s="69">
        <f t="shared" si="6"/>
        <v>0</v>
      </c>
      <c r="K28" s="69">
        <f t="shared" si="6"/>
        <v>21829040.21</v>
      </c>
      <c r="L28" s="69">
        <f t="shared" si="6"/>
        <v>21829040.21</v>
      </c>
      <c r="M28" s="69">
        <f t="shared" si="6"/>
        <v>0</v>
      </c>
    </row>
    <row r="29" spans="2:13" ht="12.75">
      <c r="B29" s="39" t="s">
        <v>67</v>
      </c>
      <c r="C29" s="61"/>
      <c r="D29" s="61"/>
      <c r="E29" s="56"/>
      <c r="F29" s="56"/>
      <c r="G29" s="56"/>
      <c r="H29" s="56"/>
      <c r="I29" s="56"/>
      <c r="J29" s="56"/>
      <c r="K29" s="56"/>
      <c r="L29" s="56"/>
      <c r="M29" s="56"/>
    </row>
    <row r="30" spans="2:13" s="70" customFormat="1" ht="12.75">
      <c r="B30" s="71" t="s">
        <v>146</v>
      </c>
      <c r="C30" s="72">
        <v>241</v>
      </c>
      <c r="D30" s="72">
        <v>211</v>
      </c>
      <c r="E30" s="73">
        <f aca="true" t="shared" si="7" ref="E30:M30">E31+E32</f>
        <v>19856500.81</v>
      </c>
      <c r="F30" s="73">
        <f t="shared" si="7"/>
        <v>19856500.81</v>
      </c>
      <c r="G30" s="73">
        <f t="shared" si="7"/>
        <v>0</v>
      </c>
      <c r="H30" s="73">
        <f t="shared" si="7"/>
        <v>16387418.21</v>
      </c>
      <c r="I30" s="73">
        <f t="shared" si="7"/>
        <v>16387418.21</v>
      </c>
      <c r="J30" s="73">
        <f t="shared" si="7"/>
        <v>0</v>
      </c>
      <c r="K30" s="73">
        <f t="shared" si="7"/>
        <v>16387418.21</v>
      </c>
      <c r="L30" s="73">
        <f t="shared" si="7"/>
        <v>16387418.21</v>
      </c>
      <c r="M30" s="73">
        <f t="shared" si="7"/>
        <v>0</v>
      </c>
    </row>
    <row r="31" spans="1:13" ht="12.75">
      <c r="A31" s="66" t="s">
        <v>147</v>
      </c>
      <c r="B31" s="39" t="s">
        <v>148</v>
      </c>
      <c r="C31" s="61">
        <v>241</v>
      </c>
      <c r="D31" s="61">
        <v>21101</v>
      </c>
      <c r="E31" s="56">
        <f>F31+G31</f>
        <v>19856500.81</v>
      </c>
      <c r="F31" s="56">
        <f>380299.57+18401350.24+136901+937950</f>
        <v>19856500.81</v>
      </c>
      <c r="G31" s="56"/>
      <c r="H31" s="56">
        <f>I31+J31</f>
        <v>16387418.21</v>
      </c>
      <c r="I31" s="56">
        <f>1333209+11763179+2748222+296436+246372.21</f>
        <v>16387418.21</v>
      </c>
      <c r="J31" s="56"/>
      <c r="K31" s="56">
        <f>L31+M31</f>
        <v>16387418.21</v>
      </c>
      <c r="L31" s="56">
        <f>I31</f>
        <v>16387418.21</v>
      </c>
      <c r="M31" s="56"/>
    </row>
    <row r="32" spans="2:13" ht="12.75">
      <c r="B32" s="39" t="s">
        <v>149</v>
      </c>
      <c r="C32" s="61">
        <v>241</v>
      </c>
      <c r="D32" s="61" t="s">
        <v>150</v>
      </c>
      <c r="E32" s="56">
        <f>F32+G32</f>
        <v>0</v>
      </c>
      <c r="F32" s="56"/>
      <c r="G32" s="56"/>
      <c r="H32" s="56">
        <f>I32+J32</f>
        <v>0</v>
      </c>
      <c r="I32" s="56"/>
      <c r="J32" s="56"/>
      <c r="K32" s="56">
        <f>L32+M32</f>
        <v>0</v>
      </c>
      <c r="L32" s="56"/>
      <c r="M32" s="56"/>
    </row>
    <row r="33" spans="2:13" s="70" customFormat="1" ht="12.75">
      <c r="B33" s="71" t="s">
        <v>151</v>
      </c>
      <c r="C33" s="72">
        <v>241</v>
      </c>
      <c r="D33" s="72" t="s">
        <v>152</v>
      </c>
      <c r="E33" s="73">
        <f aca="true" t="shared" si="8" ref="E33:M33">E34+E35+E36</f>
        <v>488398.07</v>
      </c>
      <c r="F33" s="73">
        <f t="shared" si="8"/>
        <v>488398.07</v>
      </c>
      <c r="G33" s="73">
        <f t="shared" si="8"/>
        <v>0</v>
      </c>
      <c r="H33" s="73">
        <f t="shared" si="8"/>
        <v>488398.07</v>
      </c>
      <c r="I33" s="73">
        <f t="shared" si="8"/>
        <v>488398.07</v>
      </c>
      <c r="J33" s="73">
        <f t="shared" si="8"/>
        <v>0</v>
      </c>
      <c r="K33" s="73">
        <f t="shared" si="8"/>
        <v>488398.07</v>
      </c>
      <c r="L33" s="73">
        <f t="shared" si="8"/>
        <v>488398.07</v>
      </c>
      <c r="M33" s="73">
        <f t="shared" si="8"/>
        <v>0</v>
      </c>
    </row>
    <row r="34" spans="2:13" ht="12.75">
      <c r="B34" s="39" t="s">
        <v>153</v>
      </c>
      <c r="C34" s="61">
        <v>241</v>
      </c>
      <c r="D34" s="61" t="s">
        <v>154</v>
      </c>
      <c r="E34" s="56">
        <f>F34+G34</f>
        <v>0</v>
      </c>
      <c r="F34" s="56"/>
      <c r="G34" s="56"/>
      <c r="H34" s="56">
        <f>I34+J34</f>
        <v>0</v>
      </c>
      <c r="I34" s="56"/>
      <c r="J34" s="56"/>
      <c r="K34" s="56">
        <f>L34+M34</f>
        <v>0</v>
      </c>
      <c r="L34" s="56"/>
      <c r="M34" s="56"/>
    </row>
    <row r="35" spans="2:13" ht="12.75">
      <c r="B35" s="39" t="s">
        <v>155</v>
      </c>
      <c r="C35" s="61">
        <v>241</v>
      </c>
      <c r="D35" s="61" t="s">
        <v>156</v>
      </c>
      <c r="E35" s="56">
        <f>F35+G35</f>
        <v>94725.2</v>
      </c>
      <c r="F35" s="56">
        <f>94725.2</f>
        <v>94725.2</v>
      </c>
      <c r="G35" s="56"/>
      <c r="H35" s="56">
        <f>I35+J35</f>
        <v>94725.2</v>
      </c>
      <c r="I35" s="56">
        <f>F35</f>
        <v>94725.2</v>
      </c>
      <c r="J35" s="56"/>
      <c r="K35" s="56">
        <f>L35+M35</f>
        <v>94725.2</v>
      </c>
      <c r="L35" s="56">
        <f>I35</f>
        <v>94725.2</v>
      </c>
      <c r="M35" s="56"/>
    </row>
    <row r="36" spans="2:13" ht="12.75">
      <c r="B36" s="39" t="s">
        <v>157</v>
      </c>
      <c r="C36" s="61">
        <v>241</v>
      </c>
      <c r="D36" s="61" t="s">
        <v>158</v>
      </c>
      <c r="E36" s="56">
        <f>F36+G36</f>
        <v>393672.87</v>
      </c>
      <c r="F36" s="56">
        <f>393672.87</f>
        <v>393672.87</v>
      </c>
      <c r="G36" s="56"/>
      <c r="H36" s="56">
        <f>I36+J36</f>
        <v>393672.87</v>
      </c>
      <c r="I36" s="56">
        <f>F36</f>
        <v>393672.87</v>
      </c>
      <c r="J36" s="56"/>
      <c r="K36" s="56">
        <f>L36+M36</f>
        <v>393672.87</v>
      </c>
      <c r="L36" s="56">
        <f>I36</f>
        <v>393672.87</v>
      </c>
      <c r="M36" s="56"/>
    </row>
    <row r="37" spans="2:13" s="70" customFormat="1" ht="12.75">
      <c r="B37" s="71" t="s">
        <v>159</v>
      </c>
      <c r="C37" s="72">
        <v>241</v>
      </c>
      <c r="D37" s="72" t="s">
        <v>160</v>
      </c>
      <c r="E37" s="73">
        <f>F37+G37</f>
        <v>5610387.550000001</v>
      </c>
      <c r="F37" s="73">
        <f>107054.86+5178728.69+41344+283260</f>
        <v>5610387.550000001</v>
      </c>
      <c r="G37" s="73"/>
      <c r="H37" s="73">
        <f>I37+J37</f>
        <v>4953223.93</v>
      </c>
      <c r="I37" s="73">
        <f>402629+3552480+829963+89524+78627.93</f>
        <v>4953223.93</v>
      </c>
      <c r="J37" s="73"/>
      <c r="K37" s="73">
        <f>L37+M37</f>
        <v>4953223.93</v>
      </c>
      <c r="L37" s="73">
        <f>I37</f>
        <v>4953223.93</v>
      </c>
      <c r="M37" s="73"/>
    </row>
    <row r="38" spans="2:13" s="62" customFormat="1" ht="12.75">
      <c r="B38" s="67" t="s">
        <v>161</v>
      </c>
      <c r="C38" s="68">
        <v>241</v>
      </c>
      <c r="D38" s="68" t="s">
        <v>162</v>
      </c>
      <c r="E38" s="69">
        <f aca="true" t="shared" si="9" ref="E38:M38">E40+E41+E44+E45+E46+E52</f>
        <v>4146337.2500000005</v>
      </c>
      <c r="F38" s="69">
        <f t="shared" si="9"/>
        <v>4146337.2500000005</v>
      </c>
      <c r="G38" s="69">
        <f t="shared" si="9"/>
        <v>0</v>
      </c>
      <c r="H38" s="69">
        <f t="shared" si="9"/>
        <v>4225999.83</v>
      </c>
      <c r="I38" s="69">
        <f t="shared" si="9"/>
        <v>4225999.83</v>
      </c>
      <c r="J38" s="69">
        <f t="shared" si="9"/>
        <v>0</v>
      </c>
      <c r="K38" s="69">
        <f t="shared" si="9"/>
        <v>4289395.83</v>
      </c>
      <c r="L38" s="69">
        <f t="shared" si="9"/>
        <v>4289395.83</v>
      </c>
      <c r="M38" s="69">
        <f t="shared" si="9"/>
        <v>0</v>
      </c>
    </row>
    <row r="39" spans="2:13" ht="12.75">
      <c r="B39" s="39" t="s">
        <v>67</v>
      </c>
      <c r="C39" s="61"/>
      <c r="D39" s="61"/>
      <c r="E39" s="56"/>
      <c r="F39" s="56"/>
      <c r="G39" s="56"/>
      <c r="H39" s="56"/>
      <c r="I39" s="56"/>
      <c r="J39" s="56"/>
      <c r="K39" s="56"/>
      <c r="L39" s="56"/>
      <c r="M39" s="56"/>
    </row>
    <row r="40" spans="2:13" s="70" customFormat="1" ht="12.75">
      <c r="B40" s="71" t="s">
        <v>163</v>
      </c>
      <c r="C40" s="72">
        <v>241</v>
      </c>
      <c r="D40" s="72" t="s">
        <v>164</v>
      </c>
      <c r="E40" s="73">
        <f>F40+G40</f>
        <v>23470.2</v>
      </c>
      <c r="F40" s="73">
        <f>23470.2</f>
        <v>23470.2</v>
      </c>
      <c r="G40" s="73"/>
      <c r="H40" s="73">
        <f>I40+J40</f>
        <v>23470.2</v>
      </c>
      <c r="I40" s="73">
        <f>F40</f>
        <v>23470.2</v>
      </c>
      <c r="J40" s="73"/>
      <c r="K40" s="73">
        <f>L40+M40</f>
        <v>23470.2</v>
      </c>
      <c r="L40" s="73">
        <f>I40</f>
        <v>23470.2</v>
      </c>
      <c r="M40" s="73"/>
    </row>
    <row r="41" spans="2:13" s="70" customFormat="1" ht="12.75">
      <c r="B41" s="71" t="s">
        <v>165</v>
      </c>
      <c r="C41" s="72">
        <v>241</v>
      </c>
      <c r="D41" s="72" t="s">
        <v>166</v>
      </c>
      <c r="E41" s="73">
        <f>F41+G41</f>
        <v>0</v>
      </c>
      <c r="F41" s="73">
        <f aca="true" t="shared" si="10" ref="F41:M41">F42+F43</f>
        <v>0</v>
      </c>
      <c r="G41" s="73">
        <f t="shared" si="10"/>
        <v>0</v>
      </c>
      <c r="H41" s="73">
        <f t="shared" si="10"/>
        <v>0</v>
      </c>
      <c r="I41" s="73">
        <f t="shared" si="10"/>
        <v>0</v>
      </c>
      <c r="J41" s="73">
        <f t="shared" si="10"/>
        <v>0</v>
      </c>
      <c r="K41" s="73">
        <f t="shared" si="10"/>
        <v>0</v>
      </c>
      <c r="L41" s="73">
        <f t="shared" si="10"/>
        <v>0</v>
      </c>
      <c r="M41" s="73">
        <f t="shared" si="10"/>
        <v>0</v>
      </c>
    </row>
    <row r="42" spans="2:13" ht="12.75">
      <c r="B42" s="39" t="s">
        <v>153</v>
      </c>
      <c r="C42" s="61">
        <v>241</v>
      </c>
      <c r="D42" s="61" t="s">
        <v>167</v>
      </c>
      <c r="E42" s="56"/>
      <c r="F42" s="56"/>
      <c r="G42" s="56"/>
      <c r="H42" s="56">
        <f>I42+J42</f>
        <v>0</v>
      </c>
      <c r="I42" s="56"/>
      <c r="J42" s="56"/>
      <c r="K42" s="56">
        <f>L42+M42</f>
        <v>0</v>
      </c>
      <c r="L42" s="56"/>
      <c r="M42" s="56"/>
    </row>
    <row r="43" spans="2:13" ht="12.75">
      <c r="B43" s="39" t="s">
        <v>168</v>
      </c>
      <c r="C43" s="61">
        <v>241</v>
      </c>
      <c r="D43" s="61" t="s">
        <v>169</v>
      </c>
      <c r="E43" s="56"/>
      <c r="F43" s="56"/>
      <c r="G43" s="56"/>
      <c r="H43" s="56">
        <f>I43+J43</f>
        <v>0</v>
      </c>
      <c r="I43" s="56"/>
      <c r="J43" s="56"/>
      <c r="K43" s="56">
        <f>L43+M43</f>
        <v>0</v>
      </c>
      <c r="L43" s="56"/>
      <c r="M43" s="56"/>
    </row>
    <row r="44" spans="2:13" s="70" customFormat="1" ht="12.75">
      <c r="B44" s="71" t="s">
        <v>170</v>
      </c>
      <c r="C44" s="72">
        <v>241</v>
      </c>
      <c r="D44" s="72" t="s">
        <v>171</v>
      </c>
      <c r="E44" s="73">
        <f>F44+G44</f>
        <v>3245004.5700000003</v>
      </c>
      <c r="F44" s="73">
        <f>6402.16+3238602.41</f>
        <v>3245004.5700000003</v>
      </c>
      <c r="G44" s="73"/>
      <c r="H44" s="73">
        <f>I44+J44</f>
        <v>3245004.5700000003</v>
      </c>
      <c r="I44" s="73">
        <f>F44</f>
        <v>3245004.5700000003</v>
      </c>
      <c r="J44" s="73"/>
      <c r="K44" s="73">
        <f>L44+M44</f>
        <v>3245004.5700000003</v>
      </c>
      <c r="L44" s="73">
        <f>I44</f>
        <v>3245004.5700000003</v>
      </c>
      <c r="M44" s="73"/>
    </row>
    <row r="45" spans="2:13" s="70" customFormat="1" ht="12.75">
      <c r="B45" s="71" t="s">
        <v>172</v>
      </c>
      <c r="C45" s="72">
        <v>241</v>
      </c>
      <c r="D45" s="72" t="s">
        <v>173</v>
      </c>
      <c r="E45" s="73">
        <f>F45+G45</f>
        <v>0</v>
      </c>
      <c r="F45" s="73"/>
      <c r="G45" s="73"/>
      <c r="H45" s="73">
        <f>I45+J45</f>
        <v>0</v>
      </c>
      <c r="I45" s="73"/>
      <c r="J45" s="73"/>
      <c r="K45" s="73">
        <f>L45+M45</f>
        <v>0</v>
      </c>
      <c r="L45" s="73"/>
      <c r="M45" s="73"/>
    </row>
    <row r="46" spans="2:13" s="70" customFormat="1" ht="12.75">
      <c r="B46" s="71" t="s">
        <v>174</v>
      </c>
      <c r="C46" s="72">
        <v>241</v>
      </c>
      <c r="D46" s="72" t="s">
        <v>175</v>
      </c>
      <c r="E46" s="73">
        <f aca="true" t="shared" si="11" ref="E46:M46">E47+E48+E49+E50+E51</f>
        <v>171410.75</v>
      </c>
      <c r="F46" s="73">
        <f t="shared" si="11"/>
        <v>171410.75</v>
      </c>
      <c r="G46" s="73">
        <f t="shared" si="11"/>
        <v>0</v>
      </c>
      <c r="H46" s="73">
        <f t="shared" si="11"/>
        <v>694900.75</v>
      </c>
      <c r="I46" s="73">
        <f t="shared" si="11"/>
        <v>694900.75</v>
      </c>
      <c r="J46" s="73">
        <f t="shared" si="11"/>
        <v>0</v>
      </c>
      <c r="K46" s="73">
        <f t="shared" si="11"/>
        <v>758296.75</v>
      </c>
      <c r="L46" s="73">
        <f t="shared" si="11"/>
        <v>758296.75</v>
      </c>
      <c r="M46" s="73">
        <f t="shared" si="11"/>
        <v>0</v>
      </c>
    </row>
    <row r="47" spans="1:13" ht="12.75">
      <c r="A47" s="74" t="s">
        <v>176</v>
      </c>
      <c r="B47" s="39" t="s">
        <v>177</v>
      </c>
      <c r="C47" s="61">
        <v>241</v>
      </c>
      <c r="D47" s="61" t="s">
        <v>178</v>
      </c>
      <c r="E47" s="56">
        <f>F47+G47</f>
        <v>88143.75</v>
      </c>
      <c r="F47" s="56">
        <f>87847.16+296.59</f>
        <v>88143.75</v>
      </c>
      <c r="G47" s="56"/>
      <c r="H47" s="56">
        <f>I47+J47</f>
        <v>88143.75</v>
      </c>
      <c r="I47" s="56">
        <f>F47</f>
        <v>88143.75</v>
      </c>
      <c r="J47" s="56"/>
      <c r="K47" s="56">
        <f>L47+M47</f>
        <v>88143.75</v>
      </c>
      <c r="L47" s="56">
        <f>I47</f>
        <v>88143.75</v>
      </c>
      <c r="M47" s="56"/>
    </row>
    <row r="48" spans="2:13" ht="12.75">
      <c r="B48" s="39" t="s">
        <v>179</v>
      </c>
      <c r="C48" s="61">
        <v>241</v>
      </c>
      <c r="D48" s="61" t="s">
        <v>180</v>
      </c>
      <c r="E48" s="56">
        <f>F48+G48</f>
        <v>19180</v>
      </c>
      <c r="F48" s="56">
        <f>19180</f>
        <v>19180</v>
      </c>
      <c r="G48" s="56"/>
      <c r="H48" s="56">
        <f>I48+J48</f>
        <v>586831</v>
      </c>
      <c r="I48" s="56">
        <f>13993+572838</f>
        <v>586831</v>
      </c>
      <c r="J48" s="56"/>
      <c r="K48" s="56">
        <f>L48+M48</f>
        <v>650227</v>
      </c>
      <c r="L48" s="56">
        <f>13993+636234</f>
        <v>650227</v>
      </c>
      <c r="M48" s="56"/>
    </row>
    <row r="49" spans="2:13" ht="12.75">
      <c r="B49" s="39" t="s">
        <v>181</v>
      </c>
      <c r="C49" s="61">
        <v>241</v>
      </c>
      <c r="D49" s="61" t="s">
        <v>182</v>
      </c>
      <c r="E49" s="56">
        <f>F49+G49</f>
        <v>59762</v>
      </c>
      <c r="F49" s="56">
        <f>34762+25000</f>
        <v>59762</v>
      </c>
      <c r="G49" s="56"/>
      <c r="H49" s="56">
        <f>I49+J49</f>
        <v>15601</v>
      </c>
      <c r="I49" s="56">
        <f>15601</f>
        <v>15601</v>
      </c>
      <c r="J49" s="56"/>
      <c r="K49" s="56">
        <f>L49+M49</f>
        <v>15601</v>
      </c>
      <c r="L49" s="56">
        <f>I49</f>
        <v>15601</v>
      </c>
      <c r="M49" s="56"/>
    </row>
    <row r="50" spans="2:13" ht="12.75">
      <c r="B50" s="39" t="s">
        <v>183</v>
      </c>
      <c r="C50" s="61">
        <v>241</v>
      </c>
      <c r="D50" s="61" t="s">
        <v>184</v>
      </c>
      <c r="E50" s="56">
        <f>F50+G50</f>
        <v>4325</v>
      </c>
      <c r="F50" s="56">
        <f>4325</f>
        <v>4325</v>
      </c>
      <c r="G50" s="56"/>
      <c r="H50" s="56">
        <f>I50+J50</f>
        <v>4325</v>
      </c>
      <c r="I50" s="56">
        <f>F50</f>
        <v>4325</v>
      </c>
      <c r="J50" s="56"/>
      <c r="K50" s="56">
        <f>L50+M50</f>
        <v>4325</v>
      </c>
      <c r="L50" s="56">
        <f>I50</f>
        <v>4325</v>
      </c>
      <c r="M50" s="56"/>
    </row>
    <row r="51" spans="2:13" ht="12.75">
      <c r="B51" s="39" t="s">
        <v>185</v>
      </c>
      <c r="C51" s="61">
        <v>241</v>
      </c>
      <c r="D51" s="61" t="s">
        <v>186</v>
      </c>
      <c r="E51" s="56">
        <f>F51+G51</f>
        <v>0</v>
      </c>
      <c r="F51" s="56"/>
      <c r="G51" s="56"/>
      <c r="H51" s="56">
        <f>I51+J51</f>
        <v>0</v>
      </c>
      <c r="I51" s="56">
        <f>F51</f>
        <v>0</v>
      </c>
      <c r="J51" s="56"/>
      <c r="K51" s="56">
        <f>L51+M51</f>
        <v>0</v>
      </c>
      <c r="L51" s="56">
        <f>I51</f>
        <v>0</v>
      </c>
      <c r="M51" s="56"/>
    </row>
    <row r="52" spans="2:13" s="70" customFormat="1" ht="12.75">
      <c r="B52" s="71" t="s">
        <v>187</v>
      </c>
      <c r="C52" s="72">
        <v>241</v>
      </c>
      <c r="D52" s="72" t="s">
        <v>188</v>
      </c>
      <c r="E52" s="73">
        <f aca="true" t="shared" si="12" ref="E52:M52">E53+E54+E55+E56+E57+E58</f>
        <v>706451.73</v>
      </c>
      <c r="F52" s="73">
        <f t="shared" si="12"/>
        <v>706451.73</v>
      </c>
      <c r="G52" s="73">
        <f t="shared" si="12"/>
        <v>0</v>
      </c>
      <c r="H52" s="73">
        <f t="shared" si="12"/>
        <v>262624.31</v>
      </c>
      <c r="I52" s="73">
        <f t="shared" si="12"/>
        <v>262624.31</v>
      </c>
      <c r="J52" s="73">
        <f t="shared" si="12"/>
        <v>0</v>
      </c>
      <c r="K52" s="73">
        <f t="shared" si="12"/>
        <v>262624.31</v>
      </c>
      <c r="L52" s="73">
        <f t="shared" si="12"/>
        <v>262624.31</v>
      </c>
      <c r="M52" s="73">
        <f t="shared" si="12"/>
        <v>0</v>
      </c>
    </row>
    <row r="53" spans="2:13" ht="12.75">
      <c r="B53" s="39" t="s">
        <v>189</v>
      </c>
      <c r="C53" s="61">
        <v>241</v>
      </c>
      <c r="D53" s="61" t="s">
        <v>190</v>
      </c>
      <c r="E53" s="56">
        <f aca="true" t="shared" si="13" ref="E53:E58">F53+G53</f>
        <v>0</v>
      </c>
      <c r="F53" s="56"/>
      <c r="G53" s="56"/>
      <c r="H53" s="56">
        <f aca="true" t="shared" si="14" ref="H53:H58">I53+J53</f>
        <v>0</v>
      </c>
      <c r="I53" s="56"/>
      <c r="J53" s="56"/>
      <c r="K53" s="56">
        <f aca="true" t="shared" si="15" ref="K53:K58">L53+M53</f>
        <v>0</v>
      </c>
      <c r="L53" s="56"/>
      <c r="M53" s="56"/>
    </row>
    <row r="54" spans="2:13" ht="12.75">
      <c r="B54" s="39" t="s">
        <v>191</v>
      </c>
      <c r="C54" s="61">
        <v>241</v>
      </c>
      <c r="D54" s="61" t="s">
        <v>192</v>
      </c>
      <c r="E54" s="56">
        <f t="shared" si="13"/>
        <v>0</v>
      </c>
      <c r="F54" s="56"/>
      <c r="G54" s="56"/>
      <c r="H54" s="56">
        <f t="shared" si="14"/>
        <v>0</v>
      </c>
      <c r="I54" s="56"/>
      <c r="J54" s="56"/>
      <c r="K54" s="56">
        <f t="shared" si="15"/>
        <v>0</v>
      </c>
      <c r="L54" s="56"/>
      <c r="M54" s="56"/>
    </row>
    <row r="55" spans="2:13" ht="12.75">
      <c r="B55" s="39" t="s">
        <v>193</v>
      </c>
      <c r="C55" s="61">
        <v>241</v>
      </c>
      <c r="D55" s="61" t="s">
        <v>194</v>
      </c>
      <c r="E55" s="56">
        <f t="shared" si="13"/>
        <v>19888.44</v>
      </c>
      <c r="F55" s="56">
        <f>19888.44</f>
        <v>19888.44</v>
      </c>
      <c r="G55" s="56"/>
      <c r="H55" s="56">
        <f t="shared" si="14"/>
        <v>19888.44</v>
      </c>
      <c r="I55" s="56">
        <f>F55</f>
        <v>19888.44</v>
      </c>
      <c r="J55" s="56"/>
      <c r="K55" s="56">
        <f t="shared" si="15"/>
        <v>19888.44</v>
      </c>
      <c r="L55" s="56">
        <f>I55</f>
        <v>19888.44</v>
      </c>
      <c r="M55" s="56"/>
    </row>
    <row r="56" spans="2:13" ht="12.75">
      <c r="B56" s="39" t="s">
        <v>153</v>
      </c>
      <c r="C56" s="61">
        <v>241</v>
      </c>
      <c r="D56" s="61" t="s">
        <v>195</v>
      </c>
      <c r="E56" s="56">
        <f t="shared" si="13"/>
        <v>0</v>
      </c>
      <c r="F56" s="56"/>
      <c r="G56" s="56"/>
      <c r="H56" s="56">
        <f t="shared" si="14"/>
        <v>0</v>
      </c>
      <c r="I56" s="56"/>
      <c r="J56" s="56"/>
      <c r="K56" s="56">
        <f t="shared" si="15"/>
        <v>0</v>
      </c>
      <c r="L56" s="56"/>
      <c r="M56" s="56"/>
    </row>
    <row r="57" spans="2:13" ht="12.75">
      <c r="B57" s="39" t="s">
        <v>196</v>
      </c>
      <c r="C57" s="61">
        <v>241</v>
      </c>
      <c r="D57" s="61" t="s">
        <v>197</v>
      </c>
      <c r="E57" s="56">
        <f t="shared" si="13"/>
        <v>64260.87</v>
      </c>
      <c r="F57" s="56">
        <f>35960.87+28300</f>
        <v>64260.87</v>
      </c>
      <c r="G57" s="56"/>
      <c r="H57" s="56">
        <f t="shared" si="14"/>
        <v>64260.87</v>
      </c>
      <c r="I57" s="56">
        <f>F57</f>
        <v>64260.87</v>
      </c>
      <c r="J57" s="56"/>
      <c r="K57" s="56">
        <f t="shared" si="15"/>
        <v>64260.87</v>
      </c>
      <c r="L57" s="56">
        <f>I57</f>
        <v>64260.87</v>
      </c>
      <c r="M57" s="56"/>
    </row>
    <row r="58" spans="1:13" ht="12.75">
      <c r="A58" s="74" t="s">
        <v>198</v>
      </c>
      <c r="B58" s="39" t="s">
        <v>199</v>
      </c>
      <c r="C58" s="61">
        <v>241</v>
      </c>
      <c r="D58" s="61" t="s">
        <v>200</v>
      </c>
      <c r="E58" s="56">
        <f t="shared" si="13"/>
        <v>622302.4199999999</v>
      </c>
      <c r="F58" s="56">
        <f>411921.67+33330.75+177050</f>
        <v>622302.4199999999</v>
      </c>
      <c r="G58" s="56"/>
      <c r="H58" s="56">
        <f t="shared" si="14"/>
        <v>178475</v>
      </c>
      <c r="I58" s="56">
        <f>128475+50000</f>
        <v>178475</v>
      </c>
      <c r="J58" s="56"/>
      <c r="K58" s="56">
        <f t="shared" si="15"/>
        <v>178475</v>
      </c>
      <c r="L58" s="56">
        <f>I58</f>
        <v>178475</v>
      </c>
      <c r="M58" s="56"/>
    </row>
    <row r="59" spans="2:13" s="62" customFormat="1" ht="12.75">
      <c r="B59" s="67" t="s">
        <v>201</v>
      </c>
      <c r="C59" s="68">
        <v>241</v>
      </c>
      <c r="D59" s="68" t="s">
        <v>202</v>
      </c>
      <c r="E59" s="69">
        <f aca="true" t="shared" si="16" ref="E59:M59">E61+E62+E63+E64</f>
        <v>0</v>
      </c>
      <c r="F59" s="69">
        <f t="shared" si="16"/>
        <v>0</v>
      </c>
      <c r="G59" s="69">
        <f t="shared" si="16"/>
        <v>0</v>
      </c>
      <c r="H59" s="69">
        <f t="shared" si="16"/>
        <v>0</v>
      </c>
      <c r="I59" s="69">
        <f t="shared" si="16"/>
        <v>0</v>
      </c>
      <c r="J59" s="69">
        <f t="shared" si="16"/>
        <v>0</v>
      </c>
      <c r="K59" s="69">
        <f t="shared" si="16"/>
        <v>0</v>
      </c>
      <c r="L59" s="69">
        <f t="shared" si="16"/>
        <v>0</v>
      </c>
      <c r="M59" s="69">
        <f t="shared" si="16"/>
        <v>0</v>
      </c>
    </row>
    <row r="60" spans="2:13" ht="12.75">
      <c r="B60" s="39" t="s">
        <v>67</v>
      </c>
      <c r="C60" s="61"/>
      <c r="D60" s="61"/>
      <c r="E60" s="56">
        <f>F60+G60</f>
        <v>0</v>
      </c>
      <c r="F60" s="56"/>
      <c r="G60" s="56"/>
      <c r="H60" s="56"/>
      <c r="I60" s="56"/>
      <c r="J60" s="56"/>
      <c r="K60" s="56"/>
      <c r="L60" s="56"/>
      <c r="M60" s="56"/>
    </row>
    <row r="61" spans="1:13" ht="12.75">
      <c r="A61" s="75"/>
      <c r="B61" s="39" t="s">
        <v>203</v>
      </c>
      <c r="C61" s="61">
        <v>241</v>
      </c>
      <c r="D61" s="61" t="s">
        <v>204</v>
      </c>
      <c r="E61" s="56">
        <f>F61+G61</f>
        <v>0</v>
      </c>
      <c r="F61" s="56"/>
      <c r="G61" s="56"/>
      <c r="H61" s="56">
        <f>I61+J61</f>
        <v>0</v>
      </c>
      <c r="I61" s="56"/>
      <c r="J61" s="56"/>
      <c r="K61" s="56">
        <f>L61+M61</f>
        <v>0</v>
      </c>
      <c r="L61" s="56"/>
      <c r="M61" s="56"/>
    </row>
    <row r="62" spans="1:13" ht="12.75">
      <c r="A62" s="75"/>
      <c r="B62" s="39" t="s">
        <v>205</v>
      </c>
      <c r="C62" s="61">
        <v>241</v>
      </c>
      <c r="D62" s="61" t="s">
        <v>206</v>
      </c>
      <c r="E62" s="56">
        <f>F62+G62</f>
        <v>0</v>
      </c>
      <c r="F62" s="56"/>
      <c r="G62" s="56"/>
      <c r="H62" s="56">
        <f>I62+J62</f>
        <v>0</v>
      </c>
      <c r="I62" s="56"/>
      <c r="J62" s="56"/>
      <c r="K62" s="56">
        <f>L62+M62</f>
        <v>0</v>
      </c>
      <c r="L62" s="56"/>
      <c r="M62" s="56"/>
    </row>
    <row r="63" spans="1:13" ht="12.75">
      <c r="A63" s="75"/>
      <c r="B63" s="39" t="s">
        <v>207</v>
      </c>
      <c r="C63" s="61">
        <v>241</v>
      </c>
      <c r="D63" s="61" t="s">
        <v>208</v>
      </c>
      <c r="E63" s="56">
        <f>F63+G63</f>
        <v>0</v>
      </c>
      <c r="F63" s="56"/>
      <c r="G63" s="56"/>
      <c r="H63" s="56">
        <f>I63+J63</f>
        <v>0</v>
      </c>
      <c r="I63" s="56"/>
      <c r="J63" s="56"/>
      <c r="K63" s="56">
        <f>L63+M63</f>
        <v>0</v>
      </c>
      <c r="L63" s="56"/>
      <c r="M63" s="56"/>
    </row>
    <row r="64" spans="1:13" ht="12.75">
      <c r="A64" s="75"/>
      <c r="B64" s="39" t="s">
        <v>209</v>
      </c>
      <c r="C64" s="61">
        <v>241</v>
      </c>
      <c r="D64" s="61" t="s">
        <v>210</v>
      </c>
      <c r="E64" s="56">
        <f>F64+G64</f>
        <v>0</v>
      </c>
      <c r="F64" s="56"/>
      <c r="G64" s="56"/>
      <c r="H64" s="56">
        <f>I64+J64</f>
        <v>0</v>
      </c>
      <c r="I64" s="56"/>
      <c r="J64" s="56"/>
      <c r="K64" s="56">
        <f>L64+M64</f>
        <v>0</v>
      </c>
      <c r="L64" s="56"/>
      <c r="M64" s="56"/>
    </row>
    <row r="65" spans="1:13" s="62" customFormat="1" ht="12.75">
      <c r="A65" s="76"/>
      <c r="B65" s="67" t="s">
        <v>211</v>
      </c>
      <c r="C65" s="68">
        <v>241</v>
      </c>
      <c r="D65" s="68" t="s">
        <v>212</v>
      </c>
      <c r="E65" s="69">
        <f aca="true" t="shared" si="17" ref="E65:M65">E67+E68</f>
        <v>0</v>
      </c>
      <c r="F65" s="69">
        <f t="shared" si="17"/>
        <v>0</v>
      </c>
      <c r="G65" s="69">
        <f t="shared" si="17"/>
        <v>0</v>
      </c>
      <c r="H65" s="69">
        <f t="shared" si="17"/>
        <v>0</v>
      </c>
      <c r="I65" s="69">
        <f t="shared" si="17"/>
        <v>0</v>
      </c>
      <c r="J65" s="69">
        <f t="shared" si="17"/>
        <v>0</v>
      </c>
      <c r="K65" s="69">
        <f t="shared" si="17"/>
        <v>0</v>
      </c>
      <c r="L65" s="69">
        <f t="shared" si="17"/>
        <v>0</v>
      </c>
      <c r="M65" s="69">
        <f t="shared" si="17"/>
        <v>0</v>
      </c>
    </row>
    <row r="66" spans="1:13" ht="12.75">
      <c r="A66" s="77"/>
      <c r="B66" s="39" t="s">
        <v>67</v>
      </c>
      <c r="C66" s="61"/>
      <c r="D66" s="61"/>
      <c r="E66" s="56"/>
      <c r="F66" s="56"/>
      <c r="G66" s="56"/>
      <c r="H66" s="56">
        <f>I66+J66</f>
        <v>0</v>
      </c>
      <c r="I66" s="56"/>
      <c r="J66" s="56"/>
      <c r="K66" s="56"/>
      <c r="L66" s="56"/>
      <c r="M66" s="56"/>
    </row>
    <row r="67" spans="1:13" ht="12.75">
      <c r="A67" s="75"/>
      <c r="B67" s="39" t="s">
        <v>213</v>
      </c>
      <c r="C67" s="61">
        <v>241</v>
      </c>
      <c r="D67" s="61" t="s">
        <v>214</v>
      </c>
      <c r="E67" s="56">
        <f>F67+G67</f>
        <v>0</v>
      </c>
      <c r="F67" s="56"/>
      <c r="G67" s="56"/>
      <c r="H67" s="56">
        <f>I67+J67</f>
        <v>0</v>
      </c>
      <c r="I67" s="56"/>
      <c r="J67" s="56"/>
      <c r="K67" s="56">
        <f>L67+M67</f>
        <v>0</v>
      </c>
      <c r="L67" s="56"/>
      <c r="M67" s="56"/>
    </row>
    <row r="68" spans="1:13" ht="12.75">
      <c r="A68" s="75"/>
      <c r="B68" s="39" t="s">
        <v>215</v>
      </c>
      <c r="C68" s="61">
        <v>241</v>
      </c>
      <c r="D68" s="61" t="s">
        <v>216</v>
      </c>
      <c r="E68" s="56">
        <f>F68+G68</f>
        <v>0</v>
      </c>
      <c r="F68" s="56"/>
      <c r="G68" s="56"/>
      <c r="H68" s="56">
        <f>I68+J68</f>
        <v>0</v>
      </c>
      <c r="I68" s="56"/>
      <c r="J68" s="56"/>
      <c r="K68" s="56">
        <f>L68+M68</f>
        <v>0</v>
      </c>
      <c r="L68" s="56"/>
      <c r="M68" s="56"/>
    </row>
    <row r="69" spans="2:13" s="62" customFormat="1" ht="12.75">
      <c r="B69" s="67" t="s">
        <v>217</v>
      </c>
      <c r="C69" s="68">
        <v>241</v>
      </c>
      <c r="D69" s="68" t="s">
        <v>218</v>
      </c>
      <c r="E69" s="69">
        <f aca="true" t="shared" si="18" ref="E69:M69">E70+E71+E72+E73</f>
        <v>950.08</v>
      </c>
      <c r="F69" s="69">
        <f t="shared" si="18"/>
        <v>950.08</v>
      </c>
      <c r="G69" s="69">
        <f t="shared" si="18"/>
        <v>0</v>
      </c>
      <c r="H69" s="69">
        <f t="shared" si="18"/>
        <v>800.08</v>
      </c>
      <c r="I69" s="69">
        <f t="shared" si="18"/>
        <v>800.08</v>
      </c>
      <c r="J69" s="69">
        <f t="shared" si="18"/>
        <v>0</v>
      </c>
      <c r="K69" s="69">
        <f t="shared" si="18"/>
        <v>800.08</v>
      </c>
      <c r="L69" s="69">
        <f t="shared" si="18"/>
        <v>800.08</v>
      </c>
      <c r="M69" s="69">
        <f t="shared" si="18"/>
        <v>0</v>
      </c>
    </row>
    <row r="70" spans="1:13" ht="12.75">
      <c r="A70" s="74" t="s">
        <v>219</v>
      </c>
      <c r="B70" s="39" t="s">
        <v>220</v>
      </c>
      <c r="C70" s="61">
        <v>241</v>
      </c>
      <c r="D70" s="61" t="s">
        <v>221</v>
      </c>
      <c r="E70" s="56">
        <f>F70+G70</f>
        <v>800.08</v>
      </c>
      <c r="F70" s="56">
        <f>800+0.08</f>
        <v>800.08</v>
      </c>
      <c r="G70" s="56"/>
      <c r="H70" s="56">
        <f>I70+J70</f>
        <v>800.08</v>
      </c>
      <c r="I70" s="56">
        <f>F70</f>
        <v>800.08</v>
      </c>
      <c r="J70" s="56"/>
      <c r="K70" s="56">
        <f>L70+M70</f>
        <v>800.08</v>
      </c>
      <c r="L70" s="56">
        <f>I70</f>
        <v>800.08</v>
      </c>
      <c r="M70" s="56"/>
    </row>
    <row r="71" spans="2:13" ht="12.75">
      <c r="B71" s="39" t="s">
        <v>222</v>
      </c>
      <c r="C71" s="61">
        <v>241</v>
      </c>
      <c r="D71" s="61" t="s">
        <v>223</v>
      </c>
      <c r="E71" s="56">
        <f>F71+G71</f>
        <v>0</v>
      </c>
      <c r="F71" s="56"/>
      <c r="G71" s="56"/>
      <c r="H71" s="56">
        <f>I71+J71</f>
        <v>0</v>
      </c>
      <c r="I71" s="56"/>
      <c r="J71" s="56"/>
      <c r="K71" s="56">
        <f>L71+M71</f>
        <v>0</v>
      </c>
      <c r="L71" s="56"/>
      <c r="M71" s="56"/>
    </row>
    <row r="72" spans="2:13" ht="12.75">
      <c r="B72" s="39" t="s">
        <v>224</v>
      </c>
      <c r="C72" s="61">
        <v>241</v>
      </c>
      <c r="D72" s="61" t="s">
        <v>225</v>
      </c>
      <c r="E72" s="56">
        <f>F72+G72</f>
        <v>150</v>
      </c>
      <c r="F72" s="56">
        <f>150</f>
        <v>150</v>
      </c>
      <c r="G72" s="56"/>
      <c r="H72" s="56">
        <f>I72+J72</f>
        <v>0</v>
      </c>
      <c r="I72" s="56"/>
      <c r="J72" s="56"/>
      <c r="K72" s="56">
        <f>L72+M72</f>
        <v>0</v>
      </c>
      <c r="L72" s="56"/>
      <c r="M72" s="56"/>
    </row>
    <row r="73" spans="2:13" ht="12.75">
      <c r="B73" s="39" t="s">
        <v>226</v>
      </c>
      <c r="C73" s="61">
        <v>241</v>
      </c>
      <c r="D73" s="61" t="s">
        <v>227</v>
      </c>
      <c r="E73" s="56">
        <f>F73+G73</f>
        <v>0</v>
      </c>
      <c r="F73" s="56"/>
      <c r="G73" s="56"/>
      <c r="H73" s="56">
        <f>I73+J73</f>
        <v>0</v>
      </c>
      <c r="I73" s="56"/>
      <c r="J73" s="56"/>
      <c r="K73" s="56">
        <f>L73+M73</f>
        <v>0</v>
      </c>
      <c r="L73" s="56"/>
      <c r="M73" s="56"/>
    </row>
    <row r="74" spans="2:13" s="62" customFormat="1" ht="12.75">
      <c r="B74" s="67" t="s">
        <v>228</v>
      </c>
      <c r="C74" s="68">
        <v>241</v>
      </c>
      <c r="D74" s="68" t="s">
        <v>229</v>
      </c>
      <c r="E74" s="69">
        <f aca="true" t="shared" si="19" ref="E74:M74">E75+E82+E83+E84</f>
        <v>5259252.909999999</v>
      </c>
      <c r="F74" s="69">
        <f t="shared" si="19"/>
        <v>5259252.909999999</v>
      </c>
      <c r="G74" s="69">
        <f t="shared" si="19"/>
        <v>0</v>
      </c>
      <c r="H74" s="69">
        <f t="shared" si="19"/>
        <v>4301421.279999999</v>
      </c>
      <c r="I74" s="69">
        <f t="shared" si="19"/>
        <v>4301421.279999999</v>
      </c>
      <c r="J74" s="69">
        <f t="shared" si="19"/>
        <v>0</v>
      </c>
      <c r="K74" s="69">
        <f t="shared" si="19"/>
        <v>4301421.279999999</v>
      </c>
      <c r="L74" s="69">
        <f t="shared" si="19"/>
        <v>4301421.279999999</v>
      </c>
      <c r="M74" s="69">
        <f t="shared" si="19"/>
        <v>0</v>
      </c>
    </row>
    <row r="75" spans="2:13" s="70" customFormat="1" ht="12.75">
      <c r="B75" s="71" t="s">
        <v>230</v>
      </c>
      <c r="C75" s="72">
        <v>241</v>
      </c>
      <c r="D75" s="72" t="s">
        <v>231</v>
      </c>
      <c r="E75" s="73">
        <f aca="true" t="shared" si="20" ref="E75:M75">E76+E77+E78+E79+E80+E81</f>
        <v>587850.1</v>
      </c>
      <c r="F75" s="73">
        <f t="shared" si="20"/>
        <v>587850.1</v>
      </c>
      <c r="G75" s="73">
        <f t="shared" si="20"/>
        <v>0</v>
      </c>
      <c r="H75" s="73">
        <f t="shared" si="20"/>
        <v>587850.1</v>
      </c>
      <c r="I75" s="73">
        <f t="shared" si="20"/>
        <v>587850.1</v>
      </c>
      <c r="J75" s="73">
        <f t="shared" si="20"/>
        <v>0</v>
      </c>
      <c r="K75" s="73">
        <f t="shared" si="20"/>
        <v>587850.1</v>
      </c>
      <c r="L75" s="73">
        <f t="shared" si="20"/>
        <v>587850.1</v>
      </c>
      <c r="M75" s="73">
        <f t="shared" si="20"/>
        <v>0</v>
      </c>
    </row>
    <row r="76" spans="2:13" ht="12.75">
      <c r="B76" s="39" t="s">
        <v>232</v>
      </c>
      <c r="C76" s="61">
        <v>241</v>
      </c>
      <c r="D76" s="61" t="s">
        <v>233</v>
      </c>
      <c r="E76" s="56">
        <f aca="true" t="shared" si="21" ref="E76:E81">F76+G76</f>
        <v>0</v>
      </c>
      <c r="F76" s="56"/>
      <c r="G76" s="56"/>
      <c r="H76" s="56">
        <f aca="true" t="shared" si="22" ref="H76:H81">I76+J76</f>
        <v>0</v>
      </c>
      <c r="I76" s="56"/>
      <c r="J76" s="56"/>
      <c r="K76" s="56">
        <f aca="true" t="shared" si="23" ref="K76:K81">L76+M76</f>
        <v>0</v>
      </c>
      <c r="L76" s="56"/>
      <c r="M76" s="56"/>
    </row>
    <row r="77" spans="2:13" ht="12.75">
      <c r="B77" s="39" t="s">
        <v>234</v>
      </c>
      <c r="C77" s="61">
        <v>241</v>
      </c>
      <c r="D77" s="61" t="s">
        <v>235</v>
      </c>
      <c r="E77" s="56">
        <f t="shared" si="21"/>
        <v>0</v>
      </c>
      <c r="F77" s="56"/>
      <c r="G77" s="56"/>
      <c r="H77" s="56">
        <f t="shared" si="22"/>
        <v>0</v>
      </c>
      <c r="I77" s="56"/>
      <c r="J77" s="56"/>
      <c r="K77" s="56">
        <f t="shared" si="23"/>
        <v>0</v>
      </c>
      <c r="L77" s="56"/>
      <c r="M77" s="56"/>
    </row>
    <row r="78" spans="2:13" ht="12.75">
      <c r="B78" s="39" t="s">
        <v>236</v>
      </c>
      <c r="C78" s="61">
        <v>241</v>
      </c>
      <c r="D78" s="61" t="s">
        <v>237</v>
      </c>
      <c r="E78" s="56">
        <f t="shared" si="21"/>
        <v>0</v>
      </c>
      <c r="F78" s="56"/>
      <c r="G78" s="56"/>
      <c r="H78" s="56">
        <f t="shared" si="22"/>
        <v>0</v>
      </c>
      <c r="I78" s="56"/>
      <c r="J78" s="56"/>
      <c r="K78" s="56">
        <f t="shared" si="23"/>
        <v>0</v>
      </c>
      <c r="L78" s="56"/>
      <c r="M78" s="56"/>
    </row>
    <row r="79" spans="2:13" ht="12.75">
      <c r="B79" s="39" t="s">
        <v>238</v>
      </c>
      <c r="C79" s="61">
        <v>241</v>
      </c>
      <c r="D79" s="61" t="s">
        <v>239</v>
      </c>
      <c r="E79" s="56">
        <f>F79+G79</f>
        <v>25848</v>
      </c>
      <c r="F79" s="56">
        <f>14268+9990+1590</f>
        <v>25848</v>
      </c>
      <c r="G79" s="56"/>
      <c r="H79" s="56">
        <f t="shared" si="22"/>
        <v>25848</v>
      </c>
      <c r="I79" s="56">
        <f>F79</f>
        <v>25848</v>
      </c>
      <c r="J79" s="56"/>
      <c r="K79" s="56">
        <f t="shared" si="23"/>
        <v>25848</v>
      </c>
      <c r="L79" s="56">
        <f>I79</f>
        <v>25848</v>
      </c>
      <c r="M79" s="56"/>
    </row>
    <row r="80" spans="1:13" ht="12.75">
      <c r="A80" s="74" t="s">
        <v>240</v>
      </c>
      <c r="B80" s="39" t="s">
        <v>241</v>
      </c>
      <c r="C80" s="61">
        <v>241</v>
      </c>
      <c r="D80" s="61" t="s">
        <v>242</v>
      </c>
      <c r="E80" s="56">
        <f t="shared" si="21"/>
        <v>246950.6</v>
      </c>
      <c r="F80" s="56">
        <f>32000+214950.6</f>
        <v>246950.6</v>
      </c>
      <c r="G80" s="56"/>
      <c r="H80" s="56">
        <f t="shared" si="22"/>
        <v>246950.6</v>
      </c>
      <c r="I80" s="56">
        <f>F80</f>
        <v>246950.6</v>
      </c>
      <c r="J80" s="56"/>
      <c r="K80" s="56">
        <f t="shared" si="23"/>
        <v>246950.6</v>
      </c>
      <c r="L80" s="56">
        <f>I80</f>
        <v>246950.6</v>
      </c>
      <c r="M80" s="56"/>
    </row>
    <row r="81" spans="2:13" ht="12.75">
      <c r="B81" s="39" t="s">
        <v>243</v>
      </c>
      <c r="C81" s="61">
        <v>241</v>
      </c>
      <c r="D81" s="61" t="s">
        <v>244</v>
      </c>
      <c r="E81" s="56">
        <f t="shared" si="21"/>
        <v>315051.5</v>
      </c>
      <c r="F81" s="56">
        <f>25080+1560+92411.5+196000</f>
        <v>315051.5</v>
      </c>
      <c r="G81" s="56"/>
      <c r="H81" s="56">
        <f t="shared" si="22"/>
        <v>315051.5</v>
      </c>
      <c r="I81" s="56">
        <f>F81</f>
        <v>315051.5</v>
      </c>
      <c r="J81" s="56"/>
      <c r="K81" s="56">
        <f t="shared" si="23"/>
        <v>315051.5</v>
      </c>
      <c r="L81" s="56">
        <f>I81</f>
        <v>315051.5</v>
      </c>
      <c r="M81" s="56"/>
    </row>
    <row r="82" spans="2:13" s="70" customFormat="1" ht="12.75">
      <c r="B82" s="71" t="s">
        <v>245</v>
      </c>
      <c r="C82" s="72">
        <v>241</v>
      </c>
      <c r="D82" s="72" t="s">
        <v>246</v>
      </c>
      <c r="E82" s="73"/>
      <c r="F82" s="73"/>
      <c r="G82" s="73"/>
      <c r="H82" s="73"/>
      <c r="I82" s="73"/>
      <c r="J82" s="73"/>
      <c r="K82" s="73"/>
      <c r="L82" s="73"/>
      <c r="M82" s="73"/>
    </row>
    <row r="83" spans="2:13" s="70" customFormat="1" ht="12.75">
      <c r="B83" s="71" t="s">
        <v>247</v>
      </c>
      <c r="C83" s="72">
        <v>241</v>
      </c>
      <c r="D83" s="72" t="s">
        <v>248</v>
      </c>
      <c r="E83" s="73"/>
      <c r="F83" s="73"/>
      <c r="G83" s="73"/>
      <c r="H83" s="73"/>
      <c r="I83" s="73"/>
      <c r="J83" s="73"/>
      <c r="K83" s="73"/>
      <c r="L83" s="73"/>
      <c r="M83" s="73"/>
    </row>
    <row r="84" spans="2:13" s="70" customFormat="1" ht="12.75">
      <c r="B84" s="71" t="s">
        <v>249</v>
      </c>
      <c r="C84" s="72">
        <v>241</v>
      </c>
      <c r="D84" s="72" t="s">
        <v>250</v>
      </c>
      <c r="E84" s="73">
        <f aca="true" t="shared" si="24" ref="E84:M84">E85+E86+E87+E88+E89</f>
        <v>4671402.81</v>
      </c>
      <c r="F84" s="73">
        <f t="shared" si="24"/>
        <v>4671402.81</v>
      </c>
      <c r="G84" s="73">
        <f t="shared" si="24"/>
        <v>0</v>
      </c>
      <c r="H84" s="73">
        <f t="shared" si="24"/>
        <v>3713571.1799999997</v>
      </c>
      <c r="I84" s="73">
        <f t="shared" si="24"/>
        <v>3713571.1799999997</v>
      </c>
      <c r="J84" s="73">
        <f t="shared" si="24"/>
        <v>0</v>
      </c>
      <c r="K84" s="73">
        <f t="shared" si="24"/>
        <v>3713571.1799999997</v>
      </c>
      <c r="L84" s="73">
        <f t="shared" si="24"/>
        <v>3713571.1799999997</v>
      </c>
      <c r="M84" s="73">
        <f t="shared" si="24"/>
        <v>0</v>
      </c>
    </row>
    <row r="85" spans="2:13" ht="12.75">
      <c r="B85" s="39" t="s">
        <v>251</v>
      </c>
      <c r="C85" s="61">
        <v>241</v>
      </c>
      <c r="D85" s="61" t="s">
        <v>252</v>
      </c>
      <c r="E85" s="56">
        <f>F85+G85</f>
        <v>14644.2</v>
      </c>
      <c r="F85" s="56">
        <f>14644.2</f>
        <v>14644.2</v>
      </c>
      <c r="G85" s="56"/>
      <c r="H85" s="56">
        <f>I85+J85</f>
        <v>14644.2</v>
      </c>
      <c r="I85" s="56">
        <f>F85</f>
        <v>14644.2</v>
      </c>
      <c r="J85" s="56"/>
      <c r="K85" s="56">
        <f>L85+M85</f>
        <v>14644.2</v>
      </c>
      <c r="L85" s="56">
        <f>I85</f>
        <v>14644.2</v>
      </c>
      <c r="M85" s="56"/>
    </row>
    <row r="86" spans="1:13" ht="12.75">
      <c r="A86" s="74" t="s">
        <v>253</v>
      </c>
      <c r="B86" s="39" t="s">
        <v>254</v>
      </c>
      <c r="C86" s="61">
        <v>241</v>
      </c>
      <c r="D86" s="61" t="s">
        <v>255</v>
      </c>
      <c r="E86" s="56">
        <f>F86+G86</f>
        <v>3686362.01</v>
      </c>
      <c r="F86" s="56">
        <f>464505.99+3102919.02+118165.3+771.7</f>
        <v>3686362.01</v>
      </c>
      <c r="G86" s="56"/>
      <c r="H86" s="56">
        <f>I86+J86</f>
        <v>3335455.07</v>
      </c>
      <c r="I86" s="56">
        <f>F86-350906.94</f>
        <v>3335455.07</v>
      </c>
      <c r="J86" s="56"/>
      <c r="K86" s="56">
        <f>L86+M86</f>
        <v>3335455.07</v>
      </c>
      <c r="L86" s="56">
        <f>I86</f>
        <v>3335455.07</v>
      </c>
      <c r="M86" s="56"/>
    </row>
    <row r="87" spans="2:13" ht="12.75">
      <c r="B87" s="39" t="s">
        <v>256</v>
      </c>
      <c r="C87" s="61">
        <v>241</v>
      </c>
      <c r="D87" s="61" t="s">
        <v>257</v>
      </c>
      <c r="E87" s="56">
        <f>F87+G87</f>
        <v>0</v>
      </c>
      <c r="F87" s="56"/>
      <c r="G87" s="56"/>
      <c r="H87" s="56">
        <f>I87+J87</f>
        <v>0</v>
      </c>
      <c r="I87" s="56"/>
      <c r="J87" s="56"/>
      <c r="K87" s="56">
        <f>L87+M87</f>
        <v>0</v>
      </c>
      <c r="L87" s="56"/>
      <c r="M87" s="56"/>
    </row>
    <row r="88" spans="2:13" ht="12.75">
      <c r="B88" s="39" t="s">
        <v>258</v>
      </c>
      <c r="C88" s="61">
        <v>241</v>
      </c>
      <c r="D88" s="61" t="s">
        <v>259</v>
      </c>
      <c r="E88" s="56">
        <f>F88+G88</f>
        <v>34954.32</v>
      </c>
      <c r="F88" s="56">
        <f>34954.32</f>
        <v>34954.32</v>
      </c>
      <c r="G88" s="56"/>
      <c r="H88" s="56">
        <f>I88+J88</f>
        <v>34954.32</v>
      </c>
      <c r="I88" s="56">
        <f>F88</f>
        <v>34954.32</v>
      </c>
      <c r="J88" s="56"/>
      <c r="K88" s="56">
        <f>L88+M88</f>
        <v>34954.32</v>
      </c>
      <c r="L88" s="56">
        <f>I88</f>
        <v>34954.32</v>
      </c>
      <c r="M88" s="56"/>
    </row>
    <row r="89" spans="1:13" ht="12.75">
      <c r="A89" s="78" t="s">
        <v>260</v>
      </c>
      <c r="B89" s="39" t="s">
        <v>243</v>
      </c>
      <c r="C89" s="61">
        <v>241</v>
      </c>
      <c r="D89" s="61" t="s">
        <v>261</v>
      </c>
      <c r="E89" s="56">
        <f>F89+G89</f>
        <v>935442.28</v>
      </c>
      <c r="F89" s="56">
        <f>258687.55+368+145172.49+1570.67+280232+5166.56+2658.71+241568.3+18</f>
        <v>935442.28</v>
      </c>
      <c r="G89" s="56"/>
      <c r="H89" s="56">
        <f>I89+J89</f>
        <v>328517.59</v>
      </c>
      <c r="I89" s="56">
        <f>139727+736+1570.67+186483.92</f>
        <v>328517.59</v>
      </c>
      <c r="J89" s="56"/>
      <c r="K89" s="56">
        <f>L89+M89</f>
        <v>328517.59</v>
      </c>
      <c r="L89" s="56">
        <f>I89</f>
        <v>328517.59</v>
      </c>
      <c r="M89" s="56"/>
    </row>
    <row r="90" spans="2:13" s="70" customFormat="1" ht="12.75">
      <c r="B90" s="79" t="s">
        <v>262</v>
      </c>
      <c r="C90" s="80">
        <v>241</v>
      </c>
      <c r="D90" s="80" t="s">
        <v>263</v>
      </c>
      <c r="E90" s="81">
        <f aca="true" t="shared" si="25" ref="E90:M90">E91+E92+E93</f>
        <v>0</v>
      </c>
      <c r="F90" s="81">
        <f t="shared" si="25"/>
        <v>0</v>
      </c>
      <c r="G90" s="81">
        <f t="shared" si="25"/>
        <v>0</v>
      </c>
      <c r="H90" s="81">
        <f t="shared" si="25"/>
        <v>0</v>
      </c>
      <c r="I90" s="81">
        <f t="shared" si="25"/>
        <v>0</v>
      </c>
      <c r="J90" s="81">
        <f t="shared" si="25"/>
        <v>0</v>
      </c>
      <c r="K90" s="81">
        <f t="shared" si="25"/>
        <v>0</v>
      </c>
      <c r="L90" s="81">
        <f t="shared" si="25"/>
        <v>0</v>
      </c>
      <c r="M90" s="81">
        <f t="shared" si="25"/>
        <v>0</v>
      </c>
    </row>
    <row r="91" spans="2:13" ht="12.75">
      <c r="B91" s="39" t="s">
        <v>67</v>
      </c>
      <c r="C91" s="82"/>
      <c r="D91" s="83"/>
      <c r="E91" s="56"/>
      <c r="F91" s="56"/>
      <c r="G91" s="56"/>
      <c r="H91" s="56"/>
      <c r="I91" s="56"/>
      <c r="J91" s="56"/>
      <c r="K91" s="56"/>
      <c r="L91" s="56"/>
      <c r="M91" s="56"/>
    </row>
    <row r="92" spans="1:13" ht="12.75">
      <c r="A92" s="75"/>
      <c r="B92" s="39" t="s">
        <v>264</v>
      </c>
      <c r="C92" s="61">
        <v>241</v>
      </c>
      <c r="D92" s="61" t="s">
        <v>265</v>
      </c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2.75">
      <c r="A93" s="75"/>
      <c r="B93" s="39" t="s">
        <v>266</v>
      </c>
      <c r="C93" s="61">
        <v>241</v>
      </c>
      <c r="D93" s="61">
        <v>530</v>
      </c>
      <c r="E93" s="56"/>
      <c r="F93" s="56"/>
      <c r="G93" s="56"/>
      <c r="H93" s="56"/>
      <c r="I93" s="56"/>
      <c r="J93" s="56"/>
      <c r="K93" s="56"/>
      <c r="L93" s="56"/>
      <c r="M93" s="56"/>
    </row>
    <row r="94" spans="2:13" s="62" customFormat="1" ht="12.75">
      <c r="B94" s="67" t="s">
        <v>267</v>
      </c>
      <c r="C94" s="68"/>
      <c r="D94" s="84"/>
      <c r="E94" s="85">
        <f aca="true" t="shared" si="26" ref="E94:M94">E8+E9-E26</f>
        <v>0</v>
      </c>
      <c r="F94" s="85">
        <f t="shared" si="26"/>
        <v>0</v>
      </c>
      <c r="G94" s="85">
        <f t="shared" si="26"/>
        <v>0</v>
      </c>
      <c r="H94" s="85">
        <f t="shared" si="26"/>
        <v>0</v>
      </c>
      <c r="I94" s="85">
        <f t="shared" si="26"/>
        <v>0</v>
      </c>
      <c r="J94" s="85">
        <f t="shared" si="26"/>
        <v>0</v>
      </c>
      <c r="K94" s="85">
        <f t="shared" si="26"/>
        <v>0</v>
      </c>
      <c r="L94" s="85">
        <f t="shared" si="26"/>
        <v>0</v>
      </c>
      <c r="M94" s="85">
        <f t="shared" si="26"/>
        <v>0</v>
      </c>
    </row>
    <row r="96" spans="2:12" ht="15.75" customHeight="1">
      <c r="B96" s="46"/>
      <c r="C96" s="86"/>
      <c r="D96" s="86"/>
      <c r="E96" s="86"/>
      <c r="F96" s="86"/>
      <c r="G96" s="86"/>
      <c r="H96" s="86"/>
      <c r="I96" s="86"/>
      <c r="J96" s="86"/>
      <c r="K96" s="86"/>
      <c r="L96" s="87"/>
    </row>
    <row r="97" spans="2:12" ht="12.75" customHeight="1">
      <c r="B97" s="46"/>
      <c r="C97" s="88"/>
      <c r="D97" s="88"/>
      <c r="E97" s="89"/>
      <c r="F97" s="88"/>
      <c r="G97" s="88"/>
      <c r="H97" s="89"/>
      <c r="I97" s="88"/>
      <c r="J97" s="88"/>
      <c r="K97" s="89"/>
      <c r="L97" s="87"/>
    </row>
    <row r="98" spans="2:12" ht="12.75" customHeight="1">
      <c r="B98" s="46"/>
      <c r="C98" s="88"/>
      <c r="D98" s="88"/>
      <c r="E98" s="89"/>
      <c r="F98" s="88"/>
      <c r="G98" s="88"/>
      <c r="H98" s="89"/>
      <c r="I98" s="88"/>
      <c r="J98" s="88"/>
      <c r="K98" s="89"/>
      <c r="L98" s="87"/>
    </row>
    <row r="99" spans="2:12" ht="12.75" customHeight="1">
      <c r="B99" s="46"/>
      <c r="C99" s="88"/>
      <c r="D99" s="88"/>
      <c r="E99" s="89"/>
      <c r="F99" s="88"/>
      <c r="G99" s="88"/>
      <c r="H99" s="89"/>
      <c r="I99" s="88"/>
      <c r="J99" s="88"/>
      <c r="K99" s="89"/>
      <c r="L99" s="87"/>
    </row>
    <row r="100" spans="2:12" ht="12.75">
      <c r="B100" s="46"/>
      <c r="C100" s="90"/>
      <c r="D100" s="91"/>
      <c r="E100" s="92"/>
      <c r="F100" s="90"/>
      <c r="G100" s="91"/>
      <c r="H100" s="92"/>
      <c r="I100" s="90"/>
      <c r="J100" s="91"/>
      <c r="K100" s="92"/>
      <c r="L100" s="87"/>
    </row>
    <row r="101" spans="2:12" ht="12.75">
      <c r="B101" s="46"/>
      <c r="C101" s="90"/>
      <c r="D101" s="93"/>
      <c r="E101" s="87"/>
      <c r="F101" s="87"/>
      <c r="G101" s="87"/>
      <c r="H101" s="87"/>
      <c r="I101" s="87"/>
      <c r="J101" s="87"/>
      <c r="K101" s="87"/>
      <c r="L101" s="87"/>
    </row>
    <row r="102" spans="2:12" ht="12.75">
      <c r="B102" s="46"/>
      <c r="C102" s="90"/>
      <c r="D102" s="93"/>
      <c r="E102" s="87"/>
      <c r="F102" s="87"/>
      <c r="G102" s="87"/>
      <c r="H102" s="87"/>
      <c r="I102" s="87"/>
      <c r="J102" s="87"/>
      <c r="K102" s="87"/>
      <c r="L102" s="87"/>
    </row>
  </sheetData>
  <sheetProtection selectLockedCells="1" selectUnlockedCells="1"/>
  <autoFilter ref="B7:M94"/>
  <mergeCells count="44">
    <mergeCell ref="B1:M1"/>
    <mergeCell ref="B3:B6"/>
    <mergeCell ref="C3:D6"/>
    <mergeCell ref="E3:G3"/>
    <mergeCell ref="H3:M3"/>
    <mergeCell ref="E4:E6"/>
    <mergeCell ref="F4:G5"/>
    <mergeCell ref="H4:J4"/>
    <mergeCell ref="K4:M4"/>
    <mergeCell ref="H5:H6"/>
    <mergeCell ref="I5:J5"/>
    <mergeCell ref="K5:K6"/>
    <mergeCell ref="L5:M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96:E96"/>
    <mergeCell ref="F96:H96"/>
    <mergeCell ref="I96:K96"/>
    <mergeCell ref="C97:D97"/>
    <mergeCell ref="F97:G97"/>
    <mergeCell ref="I97:J97"/>
    <mergeCell ref="C98:D98"/>
    <mergeCell ref="F98:G98"/>
    <mergeCell ref="I98:J98"/>
    <mergeCell ref="C99:D99"/>
    <mergeCell ref="F99:G99"/>
    <mergeCell ref="I99:J99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SheetLayoutView="130" workbookViewId="0" topLeftCell="C1">
      <selection activeCell="H25" sqref="H25"/>
    </sheetView>
  </sheetViews>
  <sheetFormatPr defaultColWidth="9.00390625" defaultRowHeight="12.75"/>
  <cols>
    <col min="1" max="1" width="14.625" style="94" customWidth="1"/>
    <col min="2" max="2" width="37.75390625" style="94" customWidth="1"/>
    <col min="3" max="3" width="33.50390625" style="94" customWidth="1"/>
    <col min="4" max="4" width="22.875" style="94" customWidth="1"/>
    <col min="5" max="5" width="13.125" style="94" customWidth="1"/>
    <col min="6" max="6" width="15.875" style="94" customWidth="1"/>
    <col min="7" max="7" width="9.625" style="94" customWidth="1"/>
    <col min="8" max="16384" width="9.125" style="94" customWidth="1"/>
  </cols>
  <sheetData>
    <row r="1" spans="2:7" ht="12.75">
      <c r="B1" s="12" t="s">
        <v>268</v>
      </c>
      <c r="C1" s="12"/>
      <c r="D1" s="12"/>
      <c r="E1" s="12"/>
      <c r="F1" s="12"/>
      <c r="G1" s="12"/>
    </row>
    <row r="2" ht="12.75">
      <c r="B2" s="9"/>
    </row>
    <row r="3" spans="2:7" ht="12.75" customHeight="1">
      <c r="B3" s="34" t="s">
        <v>269</v>
      </c>
      <c r="C3" s="34" t="s">
        <v>270</v>
      </c>
      <c r="D3" s="34" t="s">
        <v>271</v>
      </c>
      <c r="E3" s="34"/>
      <c r="F3" s="34" t="s">
        <v>272</v>
      </c>
      <c r="G3" s="34"/>
    </row>
    <row r="4" spans="2:7" ht="12.75">
      <c r="B4" s="34"/>
      <c r="C4" s="95"/>
      <c r="D4" s="34" t="s">
        <v>273</v>
      </c>
      <c r="E4" s="34" t="s">
        <v>274</v>
      </c>
      <c r="F4" s="34" t="s">
        <v>273</v>
      </c>
      <c r="G4" s="34" t="s">
        <v>274</v>
      </c>
    </row>
    <row r="5" spans="2:7" ht="12.75">
      <c r="B5" s="34">
        <v>1</v>
      </c>
      <c r="C5" s="34">
        <v>2</v>
      </c>
      <c r="D5" s="34">
        <v>3</v>
      </c>
      <c r="E5" s="34">
        <v>4</v>
      </c>
      <c r="F5" s="34">
        <v>5</v>
      </c>
      <c r="G5" s="34">
        <v>6</v>
      </c>
    </row>
    <row r="6" spans="2:7" ht="15.75" customHeight="1">
      <c r="B6" s="96" t="s">
        <v>275</v>
      </c>
      <c r="C6" s="96"/>
      <c r="D6" s="96"/>
      <c r="E6" s="96"/>
      <c r="F6" s="96"/>
      <c r="G6" s="96"/>
    </row>
    <row r="7" spans="2:11" ht="47.25" customHeight="1">
      <c r="B7" s="34"/>
      <c r="C7" s="34" t="s">
        <v>276</v>
      </c>
      <c r="D7" s="34" t="s">
        <v>276</v>
      </c>
      <c r="E7" s="34" t="s">
        <v>277</v>
      </c>
      <c r="F7" s="34" t="s">
        <v>278</v>
      </c>
      <c r="G7" s="34" t="s">
        <v>277</v>
      </c>
      <c r="H7" s="97"/>
      <c r="I7" s="97"/>
      <c r="J7" s="97"/>
      <c r="K7" s="97"/>
    </row>
    <row r="8" spans="2:7" ht="12.75">
      <c r="B8" s="36" t="s">
        <v>279</v>
      </c>
      <c r="C8" s="36"/>
      <c r="D8" s="36"/>
      <c r="E8" s="34"/>
      <c r="F8" s="36"/>
      <c r="G8" s="34"/>
    </row>
    <row r="9" spans="2:7" ht="12.75">
      <c r="B9" s="36" t="s">
        <v>280</v>
      </c>
      <c r="C9" s="34">
        <v>2</v>
      </c>
      <c r="D9" s="34">
        <f>C9</f>
        <v>2</v>
      </c>
      <c r="E9" s="34">
        <v>100</v>
      </c>
      <c r="F9" s="34">
        <f>D9</f>
        <v>2</v>
      </c>
      <c r="G9" s="34">
        <v>100</v>
      </c>
    </row>
    <row r="10" spans="2:7" ht="12.75">
      <c r="B10" s="36" t="s">
        <v>281</v>
      </c>
      <c r="C10" s="34">
        <v>33</v>
      </c>
      <c r="D10" s="34">
        <f>C10</f>
        <v>33</v>
      </c>
      <c r="E10" s="34">
        <v>100</v>
      </c>
      <c r="F10" s="34">
        <f>D10</f>
        <v>33</v>
      </c>
      <c r="G10" s="34">
        <v>100</v>
      </c>
    </row>
    <row r="11" spans="2:7" ht="12.75">
      <c r="B11" s="36" t="s">
        <v>282</v>
      </c>
      <c r="C11" s="34">
        <v>15</v>
      </c>
      <c r="D11" s="34">
        <f>C11</f>
        <v>15</v>
      </c>
      <c r="E11" s="34">
        <v>100</v>
      </c>
      <c r="F11" s="34">
        <f>D11</f>
        <v>15</v>
      </c>
      <c r="G11" s="34">
        <v>100</v>
      </c>
    </row>
    <row r="12" spans="2:7" ht="12.75">
      <c r="B12" s="36" t="s">
        <v>283</v>
      </c>
      <c r="C12" s="34">
        <v>14</v>
      </c>
      <c r="D12" s="34">
        <f>C12</f>
        <v>14</v>
      </c>
      <c r="E12" s="34">
        <v>100</v>
      </c>
      <c r="F12" s="34">
        <f>D12</f>
        <v>14</v>
      </c>
      <c r="G12" s="34">
        <v>100</v>
      </c>
    </row>
    <row r="13" spans="2:7" ht="12.75">
      <c r="B13" s="36"/>
      <c r="C13" s="36"/>
      <c r="D13" s="36"/>
      <c r="E13" s="36"/>
      <c r="F13" s="36"/>
      <c r="G13" s="36"/>
    </row>
    <row r="14" spans="2:7" ht="12.75">
      <c r="B14" s="36" t="s">
        <v>284</v>
      </c>
      <c r="C14" s="34" t="s">
        <v>276</v>
      </c>
      <c r="D14" s="34" t="s">
        <v>276</v>
      </c>
      <c r="E14" s="34" t="s">
        <v>274</v>
      </c>
      <c r="F14" s="34" t="s">
        <v>276</v>
      </c>
      <c r="G14" s="34" t="s">
        <v>274</v>
      </c>
    </row>
    <row r="15" spans="2:7" ht="12.75">
      <c r="B15" s="36"/>
      <c r="C15" s="34"/>
      <c r="D15" s="34"/>
      <c r="E15" s="34"/>
      <c r="F15" s="34"/>
      <c r="G15" s="34"/>
    </row>
    <row r="16" spans="2:7" ht="12.75">
      <c r="B16" s="36"/>
      <c r="C16" s="34"/>
      <c r="D16" s="34"/>
      <c r="E16" s="34"/>
      <c r="F16" s="34"/>
      <c r="G16" s="34"/>
    </row>
    <row r="17" spans="2:7" ht="12.75" customHeight="1">
      <c r="B17" s="96" t="s">
        <v>285</v>
      </c>
      <c r="C17" s="96"/>
      <c r="D17" s="96"/>
      <c r="E17" s="96"/>
      <c r="F17" s="96"/>
      <c r="G17" s="96"/>
    </row>
    <row r="18" spans="2:7" ht="12.75" customHeight="1">
      <c r="B18" s="34"/>
      <c r="C18" s="34" t="s">
        <v>286</v>
      </c>
      <c r="D18" s="34">
        <v>2013</v>
      </c>
      <c r="E18" s="34" t="s">
        <v>277</v>
      </c>
      <c r="F18" s="34">
        <v>2014</v>
      </c>
      <c r="G18" s="34" t="s">
        <v>277</v>
      </c>
    </row>
    <row r="19" spans="2:7" ht="12.75">
      <c r="B19" s="34"/>
      <c r="C19" s="34"/>
      <c r="D19" s="34" t="s">
        <v>287</v>
      </c>
      <c r="E19" s="34"/>
      <c r="F19" s="34" t="s">
        <v>287</v>
      </c>
      <c r="G19" s="34"/>
    </row>
    <row r="20" spans="1:7" ht="12.75">
      <c r="A20" s="98" t="s">
        <v>288</v>
      </c>
      <c r="B20" s="36" t="s">
        <v>289</v>
      </c>
      <c r="C20" s="37">
        <f>Лист2!E30</f>
        <v>19856500.81</v>
      </c>
      <c r="D20" s="37">
        <f>Лист2!H30</f>
        <v>16387418.21</v>
      </c>
      <c r="E20" s="99">
        <f>D20/C20*100</f>
        <v>82.52923496846472</v>
      </c>
      <c r="F20" s="100">
        <f>Лист2!K30</f>
        <v>16387418.21</v>
      </c>
      <c r="G20" s="99">
        <f>F20/C20*100</f>
        <v>82.52923496846472</v>
      </c>
    </row>
    <row r="21" spans="2:7" ht="12.75">
      <c r="B21" s="36"/>
      <c r="C21" s="36" t="s">
        <v>290</v>
      </c>
      <c r="D21" s="36" t="s">
        <v>291</v>
      </c>
      <c r="E21" s="36" t="s">
        <v>277</v>
      </c>
      <c r="F21" s="36" t="s">
        <v>291</v>
      </c>
      <c r="G21" s="36" t="s">
        <v>277</v>
      </c>
    </row>
    <row r="22" spans="1:7" ht="12.75">
      <c r="A22" s="101" t="s">
        <v>292</v>
      </c>
      <c r="B22" s="36" t="s">
        <v>293</v>
      </c>
      <c r="C22" s="102">
        <f>C20/Лист2!E9</f>
        <v>0.5653862445361162</v>
      </c>
      <c r="D22" s="102">
        <f>D20/Лист2!H9</f>
        <v>0.5398187271925655</v>
      </c>
      <c r="E22" s="99">
        <f>D22/C22*100</f>
        <v>95.47786710578215</v>
      </c>
      <c r="F22" s="102">
        <f>F20/Лист2!L9</f>
        <v>0.5386937564998184</v>
      </c>
      <c r="G22" s="99">
        <f>F22/C22*100</f>
        <v>95.27889327088278</v>
      </c>
    </row>
    <row r="23" spans="2:7" ht="12.75" customHeight="1">
      <c r="B23" s="96" t="s">
        <v>294</v>
      </c>
      <c r="C23" s="96"/>
      <c r="D23" s="96"/>
      <c r="E23" s="96"/>
      <c r="F23" s="96"/>
      <c r="G23" s="96"/>
    </row>
    <row r="24" spans="2:7" ht="12.75">
      <c r="B24" s="36"/>
      <c r="C24" s="36" t="s">
        <v>295</v>
      </c>
      <c r="D24" s="36" t="s">
        <v>296</v>
      </c>
      <c r="E24" s="36" t="s">
        <v>277</v>
      </c>
      <c r="F24" s="36" t="s">
        <v>296</v>
      </c>
      <c r="G24" s="36" t="s">
        <v>277</v>
      </c>
    </row>
    <row r="25" spans="2:7" ht="12.75">
      <c r="B25" s="36" t="s">
        <v>297</v>
      </c>
      <c r="C25" s="34">
        <v>2726.5</v>
      </c>
      <c r="D25" s="34">
        <v>2726.5</v>
      </c>
      <c r="E25" s="99">
        <f>D25/C25*100</f>
        <v>100</v>
      </c>
      <c r="F25" s="34">
        <v>2726.5</v>
      </c>
      <c r="G25" s="99">
        <f>F25/C25*100</f>
        <v>100</v>
      </c>
    </row>
    <row r="26" spans="2:7" ht="12.75">
      <c r="B26" s="36" t="s">
        <v>298</v>
      </c>
      <c r="C26" s="102">
        <f>C25/263</f>
        <v>10.366920152091256</v>
      </c>
      <c r="D26" s="102">
        <f>C25/263</f>
        <v>10.366920152091256</v>
      </c>
      <c r="E26" s="99">
        <f>D26/C26*100</f>
        <v>100</v>
      </c>
      <c r="F26" s="102">
        <f>F25/263</f>
        <v>10.366920152091256</v>
      </c>
      <c r="G26" s="99">
        <f>F26/C26*100</f>
        <v>100</v>
      </c>
    </row>
    <row r="27" ht="12.75">
      <c r="B27" s="9"/>
    </row>
  </sheetData>
  <sheetProtection selectLockedCells="1" selectUnlockedCells="1"/>
  <mergeCells count="12">
    <mergeCell ref="B1:G1"/>
    <mergeCell ref="B3:B4"/>
    <mergeCell ref="D3:E3"/>
    <mergeCell ref="F3:G3"/>
    <mergeCell ref="B6:G6"/>
    <mergeCell ref="H7:J7"/>
    <mergeCell ref="B17:G17"/>
    <mergeCell ref="B18:B19"/>
    <mergeCell ref="C18:C19"/>
    <mergeCell ref="E18:E19"/>
    <mergeCell ref="G18:G19"/>
    <mergeCell ref="B23:G2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15" workbookViewId="0" topLeftCell="A1">
      <selection activeCell="G26" sqref="G26"/>
    </sheetView>
  </sheetViews>
  <sheetFormatPr defaultColWidth="9.00390625" defaultRowHeight="12.75"/>
  <cols>
    <col min="1" max="1" width="33.75390625" style="103" customWidth="1"/>
    <col min="2" max="2" width="17.375" style="103" customWidth="1"/>
    <col min="3" max="3" width="18.625" style="103" customWidth="1"/>
    <col min="4" max="4" width="24.375" style="103" customWidth="1"/>
    <col min="5" max="5" width="24.25390625" style="103" customWidth="1"/>
    <col min="6" max="6" width="10.75390625" style="103" customWidth="1"/>
    <col min="7" max="7" width="11.75390625" style="103" customWidth="1"/>
    <col min="8" max="16384" width="9.125" style="103" customWidth="1"/>
  </cols>
  <sheetData>
    <row r="1" spans="1:6" ht="12.75">
      <c r="A1" s="104" t="s">
        <v>299</v>
      </c>
      <c r="B1" s="105"/>
      <c r="C1" s="105"/>
      <c r="D1" s="105"/>
      <c r="E1" s="105"/>
      <c r="F1" s="105"/>
    </row>
    <row r="2" ht="12.75">
      <c r="A2" s="106"/>
    </row>
    <row r="3" spans="1:5" ht="12.75">
      <c r="A3" s="61" t="s">
        <v>300</v>
      </c>
      <c r="B3" s="61" t="s">
        <v>301</v>
      </c>
      <c r="C3" s="61" t="s">
        <v>302</v>
      </c>
      <c r="D3" s="61" t="s">
        <v>303</v>
      </c>
      <c r="E3" s="61" t="s">
        <v>304</v>
      </c>
    </row>
    <row r="4" spans="1:5" ht="12.75">
      <c r="A4" s="39" t="s">
        <v>305</v>
      </c>
      <c r="B4" s="39"/>
      <c r="C4" s="39"/>
      <c r="D4" s="39"/>
      <c r="E4" s="39"/>
    </row>
    <row r="5" spans="1:5" ht="12.75">
      <c r="A5" s="39"/>
      <c r="B5" s="39"/>
      <c r="C5" s="39"/>
      <c r="D5" s="39"/>
      <c r="E5" s="39"/>
    </row>
    <row r="6" spans="1:5" ht="12.75">
      <c r="A6" s="39"/>
      <c r="B6" s="39"/>
      <c r="C6" s="39"/>
      <c r="D6" s="39"/>
      <c r="E6" s="39"/>
    </row>
    <row r="7" spans="1:5" ht="12.75">
      <c r="A7" s="39" t="s">
        <v>306</v>
      </c>
      <c r="B7" s="39"/>
      <c r="C7" s="39"/>
      <c r="D7" s="39"/>
      <c r="E7" s="39"/>
    </row>
    <row r="8" spans="1:5" ht="12.75">
      <c r="A8" s="39" t="s">
        <v>307</v>
      </c>
      <c r="B8" s="39"/>
      <c r="C8" s="39"/>
      <c r="D8" s="39"/>
      <c r="E8" s="39"/>
    </row>
    <row r="9" spans="1:5" ht="12.75">
      <c r="A9" s="39"/>
      <c r="B9" s="39"/>
      <c r="C9" s="39"/>
      <c r="D9" s="39"/>
      <c r="E9" s="39"/>
    </row>
    <row r="10" spans="1:5" ht="12.75">
      <c r="A10" s="39" t="s">
        <v>308</v>
      </c>
      <c r="B10" s="39"/>
      <c r="C10" s="39"/>
      <c r="D10" s="39"/>
      <c r="E10" s="39"/>
    </row>
    <row r="11" spans="1:9" ht="12.75">
      <c r="A11" s="39" t="s">
        <v>309</v>
      </c>
      <c r="B11" s="39"/>
      <c r="C11" s="39"/>
      <c r="D11" s="39"/>
      <c r="E11" s="39"/>
      <c r="F11" s="107"/>
      <c r="G11" s="107"/>
      <c r="H11" s="107"/>
      <c r="I11" s="107"/>
    </row>
    <row r="12" spans="1:9" ht="12.75">
      <c r="A12" s="106"/>
      <c r="F12" s="107"/>
      <c r="G12" s="107"/>
      <c r="H12" s="107"/>
      <c r="I12" s="107"/>
    </row>
    <row r="13" spans="1:9" ht="12.75">
      <c r="A13" s="104" t="s">
        <v>310</v>
      </c>
      <c r="F13" s="107"/>
      <c r="G13" s="107"/>
      <c r="H13" s="107"/>
      <c r="I13" s="107"/>
    </row>
    <row r="14" spans="1:9" ht="12.75">
      <c r="A14" s="104" t="s">
        <v>311</v>
      </c>
      <c r="F14" s="107"/>
      <c r="G14" s="107"/>
      <c r="H14" s="107"/>
      <c r="I14" s="107"/>
    </row>
    <row r="15" spans="1:9" ht="12.75">
      <c r="A15" s="106"/>
      <c r="F15" s="107"/>
      <c r="G15" s="107"/>
      <c r="H15" s="107"/>
      <c r="I15" s="107"/>
    </row>
    <row r="16" spans="1:9" ht="40.5" customHeight="1">
      <c r="A16" s="61" t="s">
        <v>312</v>
      </c>
      <c r="B16" s="61" t="s">
        <v>313</v>
      </c>
      <c r="C16" s="61"/>
      <c r="D16" s="61" t="s">
        <v>314</v>
      </c>
      <c r="E16" s="61"/>
      <c r="F16" s="107"/>
      <c r="G16" s="107"/>
      <c r="H16" s="107"/>
      <c r="I16" s="107"/>
    </row>
    <row r="17" spans="1:9" ht="12.75">
      <c r="A17" s="39" t="s">
        <v>315</v>
      </c>
      <c r="B17" s="39"/>
      <c r="C17" s="39"/>
      <c r="D17" s="39"/>
      <c r="E17" s="39"/>
      <c r="F17" s="107"/>
      <c r="G17" s="107"/>
      <c r="H17" s="107"/>
      <c r="I17" s="107"/>
    </row>
    <row r="18" spans="1:9" ht="12.75">
      <c r="A18" s="39" t="s">
        <v>316</v>
      </c>
      <c r="B18" s="39"/>
      <c r="C18" s="39"/>
      <c r="D18" s="39"/>
      <c r="E18" s="39"/>
      <c r="F18" s="107"/>
      <c r="G18" s="107"/>
      <c r="H18" s="107"/>
      <c r="I18" s="107"/>
    </row>
    <row r="19" spans="1:9" ht="12.75">
      <c r="A19" s="39" t="s">
        <v>317</v>
      </c>
      <c r="B19" s="108">
        <v>41183</v>
      </c>
      <c r="C19" s="108"/>
      <c r="D19" s="109">
        <f>Лист3!C20-Лист3!C20/12.18*12</f>
        <v>293445.82477832586</v>
      </c>
      <c r="E19" s="109"/>
      <c r="F19" s="110"/>
      <c r="G19" s="110"/>
      <c r="H19" s="110"/>
      <c r="I19" s="110"/>
    </row>
    <row r="20" spans="1:9" ht="12.75">
      <c r="A20" s="39" t="s">
        <v>318</v>
      </c>
      <c r="B20" s="39"/>
      <c r="C20" s="39"/>
      <c r="D20" s="39"/>
      <c r="E20" s="39"/>
      <c r="F20" s="107"/>
      <c r="G20" s="110"/>
      <c r="H20" s="110"/>
      <c r="I20" s="110"/>
    </row>
    <row r="21" spans="1:9" ht="12.75">
      <c r="A21" s="111"/>
      <c r="B21" s="112"/>
      <c r="C21" s="112"/>
      <c r="D21" s="112"/>
      <c r="E21" s="112"/>
      <c r="F21" s="107"/>
      <c r="G21" s="107"/>
      <c r="H21" s="107"/>
      <c r="I21" s="107"/>
    </row>
    <row r="22" spans="1:10" ht="12.75">
      <c r="A22" s="113" t="s">
        <v>319</v>
      </c>
      <c r="B22" s="113"/>
      <c r="C22" s="113"/>
      <c r="D22" s="113"/>
      <c r="E22" s="114"/>
      <c r="F22" s="115"/>
      <c r="G22" s="115"/>
      <c r="H22" s="115"/>
      <c r="I22" s="115"/>
      <c r="J22" s="116"/>
    </row>
    <row r="23" spans="1:10" ht="12.75">
      <c r="A23" s="117" t="s">
        <v>320</v>
      </c>
      <c r="B23" s="117"/>
      <c r="C23" s="113"/>
      <c r="D23" s="113"/>
      <c r="E23" s="114"/>
      <c r="F23" s="115"/>
      <c r="G23" s="115"/>
      <c r="H23" s="115"/>
      <c r="I23" s="115"/>
      <c r="J23" s="116"/>
    </row>
    <row r="24" spans="1:10" ht="12.75">
      <c r="A24" s="113" t="s">
        <v>321</v>
      </c>
      <c r="B24" s="113"/>
      <c r="C24" s="113"/>
      <c r="D24" s="113"/>
      <c r="E24" s="114"/>
      <c r="F24" s="115"/>
      <c r="G24" s="115"/>
      <c r="H24" s="115"/>
      <c r="I24" s="115"/>
      <c r="J24" s="116"/>
    </row>
    <row r="25" spans="1:10" ht="12.75">
      <c r="A25" s="113" t="s">
        <v>322</v>
      </c>
      <c r="B25" s="113"/>
      <c r="C25" s="113"/>
      <c r="D25" s="113"/>
      <c r="E25" s="114"/>
      <c r="F25" s="115"/>
      <c r="G25" s="115"/>
      <c r="H25" s="115"/>
      <c r="I25" s="115"/>
      <c r="J25" s="116"/>
    </row>
    <row r="26" spans="1:10" ht="12.75">
      <c r="A26" s="113" t="s">
        <v>323</v>
      </c>
      <c r="B26" s="113"/>
      <c r="C26" s="113"/>
      <c r="D26" s="113"/>
      <c r="E26" s="114"/>
      <c r="F26" s="115"/>
      <c r="G26" s="115"/>
      <c r="H26" s="115"/>
      <c r="I26" s="115"/>
      <c r="J26" s="116"/>
    </row>
    <row r="27" spans="1:10" ht="12.75">
      <c r="A27" s="117" t="s">
        <v>324</v>
      </c>
      <c r="B27" s="117"/>
      <c r="C27" s="117"/>
      <c r="D27" s="117"/>
      <c r="E27" s="114"/>
      <c r="F27" s="115"/>
      <c r="G27" s="115"/>
      <c r="H27" s="115"/>
      <c r="I27" s="115"/>
      <c r="J27" s="116"/>
    </row>
    <row r="28" spans="1:10" ht="12.75">
      <c r="A28" s="113" t="s">
        <v>325</v>
      </c>
      <c r="B28" s="113"/>
      <c r="C28" s="113"/>
      <c r="D28" s="113"/>
      <c r="E28" s="114"/>
      <c r="F28" s="115"/>
      <c r="G28" s="115"/>
      <c r="H28" s="115"/>
      <c r="I28" s="115"/>
      <c r="J28" s="116"/>
    </row>
    <row r="29" spans="1:10" ht="12.75">
      <c r="A29" s="113" t="s">
        <v>326</v>
      </c>
      <c r="B29" s="113"/>
      <c r="C29" s="113"/>
      <c r="D29" s="113"/>
      <c r="E29" s="114"/>
      <c r="F29" s="115"/>
      <c r="G29" s="115"/>
      <c r="H29" s="115"/>
      <c r="I29" s="115"/>
      <c r="J29" s="116"/>
    </row>
    <row r="30" spans="1:9" ht="12.75">
      <c r="A30" s="117" t="s">
        <v>327</v>
      </c>
      <c r="B30" s="117"/>
      <c r="C30" s="117"/>
      <c r="D30" s="117"/>
      <c r="E30" s="117"/>
      <c r="F30" s="107"/>
      <c r="G30" s="107"/>
      <c r="H30" s="107"/>
      <c r="I30" s="107"/>
    </row>
    <row r="31" spans="1:10" ht="12.75">
      <c r="A31" s="113" t="s">
        <v>328</v>
      </c>
      <c r="B31" s="113"/>
      <c r="C31" s="113"/>
      <c r="D31" s="113"/>
      <c r="E31" s="114"/>
      <c r="F31" s="115"/>
      <c r="G31" s="115"/>
      <c r="H31" s="115"/>
      <c r="I31" s="115"/>
      <c r="J31" s="116"/>
    </row>
    <row r="32" spans="1:9" ht="12.75">
      <c r="A32" s="113" t="s">
        <v>329</v>
      </c>
      <c r="B32" s="113"/>
      <c r="C32" s="113"/>
      <c r="D32" s="113"/>
      <c r="E32" s="113"/>
      <c r="F32" s="107"/>
      <c r="G32" s="107"/>
      <c r="H32" s="107"/>
      <c r="I32" s="107"/>
    </row>
    <row r="33" spans="1:5" ht="12.75">
      <c r="A33" s="112"/>
      <c r="B33" s="112"/>
      <c r="C33" s="112"/>
      <c r="D33" s="112"/>
      <c r="E33" s="112"/>
    </row>
    <row r="34" spans="1:5" ht="12.75">
      <c r="A34" s="112"/>
      <c r="B34" s="112"/>
      <c r="C34" s="112"/>
      <c r="D34" s="112"/>
      <c r="E34" s="112"/>
    </row>
    <row r="35" spans="1:5" ht="12.75">
      <c r="A35" s="112" t="s">
        <v>330</v>
      </c>
      <c r="B35" s="112"/>
      <c r="C35" s="112"/>
      <c r="D35" s="112"/>
      <c r="E35" s="112"/>
    </row>
  </sheetData>
  <sheetProtection selectLockedCells="1" selectUnlockedCells="1"/>
  <mergeCells count="19">
    <mergeCell ref="B8:B9"/>
    <mergeCell ref="C8:C9"/>
    <mergeCell ref="D8:D9"/>
    <mergeCell ref="E8:E9"/>
    <mergeCell ref="B10:B11"/>
    <mergeCell ref="C10:C11"/>
    <mergeCell ref="D10:D11"/>
    <mergeCell ref="E10:E11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A27:D27"/>
  </mergeCells>
  <printOptions/>
  <pageMargins left="0.7875" right="0.19652777777777777" top="0.39375" bottom="0.39375" header="0.5118055555555555" footer="0.5118055555555555"/>
  <pageSetup horizontalDpi="300" verticalDpi="300" orientation="portrait" paperSize="9" scale="78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2012-03-06T11:38:36Z</cp:lastPrinted>
  <dcterms:created xsi:type="dcterms:W3CDTF">2012-02-13T08:02:41Z</dcterms:created>
  <dcterms:modified xsi:type="dcterms:W3CDTF">2014-02-27T10:19:49Z</dcterms:modified>
  <cp:category/>
  <cp:version/>
  <cp:contentType/>
  <cp:contentStatus/>
  <cp:revision>4</cp:revision>
</cp:coreProperties>
</file>