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'1'!$A$1:$D$53</definedName>
    <definedName name="_xlnm.Print_Area" localSheetId="1">'2'!$A$1:$B$80</definedName>
    <definedName name="_xlnm._FilterDatabase" localSheetId="1" hidden="1">'2'!$A$4:$K$79</definedName>
    <definedName name="_xlnm.Print_Area" localSheetId="2">'3'!$B$1:$L$141</definedName>
    <definedName name="_xlnm.Print_Titles" localSheetId="2">'3'!$4:$8</definedName>
    <definedName name="_xlnm._FilterDatabase" localSheetId="2" hidden="1">'3'!$B$8:$L$137</definedName>
    <definedName name="_xlnm.Print_Area" localSheetId="3">'4'!$A$1:$G$54</definedName>
  </definedNames>
  <calcPr fullCalcOnLoad="1"/>
</workbook>
</file>

<file path=xl/sharedStrings.xml><?xml version="1.0" encoding="utf-8"?>
<sst xmlns="http://schemas.openxmlformats.org/spreadsheetml/2006/main" count="370" uniqueCount="263">
  <si>
    <t>Утверждаю</t>
  </si>
  <si>
    <t xml:space="preserve">Председатель комитета </t>
  </si>
  <si>
    <t>(наименование должности лица, утверждающего документ)</t>
  </si>
  <si>
    <t xml:space="preserve">комитет по образованию администрации города Мурманска </t>
  </si>
  <si>
    <t>(наименование органа, осуществляющего функции и полномочия учредителя)</t>
  </si>
  <si>
    <t>В.Г. Андрианов</t>
  </si>
  <si>
    <t xml:space="preserve">                (подпись)                                                   (расшифровка подписи)</t>
  </si>
  <si>
    <t>" 15 "  января 20 14 г.</t>
  </si>
  <si>
    <t xml:space="preserve"> </t>
  </si>
  <si>
    <t>ПЛАН</t>
  </si>
  <si>
    <t>ФИНАНСОВО-ХОЗЯЙСТВЕННОЙ ДЕЯТЕЛЬНОСТИ</t>
  </si>
  <si>
    <t>на 2014 ГОД И НА ПЛАНОВЫЙ ПЕРИОД 2015 И 2016 ГОДОВ</t>
  </si>
  <si>
    <t>Коды</t>
  </si>
  <si>
    <t>Форма по ОКУД</t>
  </si>
  <si>
    <t>от " 15 "  января 20 14 г.</t>
  </si>
  <si>
    <t>Дата</t>
  </si>
  <si>
    <t>По ОКПО</t>
  </si>
  <si>
    <t>ИНН</t>
  </si>
  <si>
    <t>Наименование учреждения Муниципальное бюджетное дошкольное образовательное учреждение г. Мурманска детский сад комбинированного вида № 140  ________________________________________________________________________</t>
  </si>
  <si>
    <t>КПП</t>
  </si>
  <si>
    <r>
      <t xml:space="preserve">Наименование бюджета: </t>
    </r>
    <r>
      <rPr>
        <b/>
        <sz val="12"/>
        <rFont val="Times New Roman"/>
        <family val="1"/>
      </rPr>
      <t xml:space="preserve">Бюджет муниципального образования город Мурманск </t>
    </r>
  </si>
  <si>
    <t>По ОКАТО</t>
  </si>
  <si>
    <t>Наименование органа, осуществляющего</t>
  </si>
  <si>
    <t>Глава по БК</t>
  </si>
  <si>
    <r>
      <t xml:space="preserve">функции и полномочия учредителя : </t>
    </r>
    <r>
      <rPr>
        <b/>
        <sz val="12"/>
        <rFont val="Times New Roman"/>
        <family val="1"/>
      </rPr>
      <t xml:space="preserve">Комитет по образованию администрации города Мурманска </t>
    </r>
  </si>
  <si>
    <t>По ОКЕИ</t>
  </si>
  <si>
    <t xml:space="preserve">Единица измерения, руб. </t>
  </si>
  <si>
    <t>Юридический адрес учреждения г. Мурманск, ул. Капитана Орликовой, д. 27 ___________________________________________________________________________________________</t>
  </si>
  <si>
    <t>Фактический адрес учреждения г. Мурманск, ул. Капитана Орликовой, д. 27 ____________________________________________________________________________________________</t>
  </si>
  <si>
    <t>1. Сведения о деятельности учреждения</t>
  </si>
  <si>
    <t xml:space="preserve">1.1. Цели деятельности учреждения (подразделения) Создание условий для реализации гарантированного гражданам России права на </t>
  </si>
  <si>
    <t>получение общедоступного и бесплатного дошкольного образования; реализации основой общеобразовательной программы дошкольного</t>
  </si>
  <si>
    <t>образования в группах общеразвивающей, компенсирующей направленности.</t>
  </si>
  <si>
    <t>1.2. Виды деятельности Дошкольное образование (предшествуюшее начальному общему образованию)._____________________________________________________________________________________________________________________________________________________________________</t>
  </si>
  <si>
    <r>
      <t>1.3</t>
    </r>
    <r>
      <rPr>
        <sz val="12"/>
        <rFont val="Times New Roman"/>
        <family val="1"/>
      </rPr>
      <t>.  Перечень  услуг / работ / мероприятий / публичных обязательств, оказываемых (выполняемых, исполняемых) учреждением:</t>
    </r>
  </si>
  <si>
    <t>1.3.1 Предоставление общедоступного и бесплатного дошкольного образования в муниципальных дошкольных образовательных организациях, осуществляющих образовательную деятельность</t>
  </si>
  <si>
    <t>1.3.2 Предоставление общедоступного и бесплатного дошкольного образования детям-инвалидам, осваивающим образовательные программы дошкольного образования в муниципальных дошкольных образовательных организациях, осуществляющих образовательную деятельность, и на дому</t>
  </si>
  <si>
    <t>1.3.3.Реализация мероприятий по обеспечению комплексной безопасности и ресурсное обеспечение организаций системы образования</t>
  </si>
  <si>
    <r>
      <t>1.4</t>
    </r>
    <r>
      <rPr>
        <sz val="12"/>
        <rFont val="Times New Roman"/>
        <family val="1"/>
      </rPr>
      <t>. Перечень услуг (работ), осуществляемых на платной основе:</t>
    </r>
  </si>
  <si>
    <t>1.4.1. Услуга по содержанию детей в муниципальных образовательных учреждениях города Мурманска, реализующих программу дошкольного образования (родительская плата).</t>
  </si>
  <si>
    <t>1.4.2."Непоседы"</t>
  </si>
  <si>
    <t>1.4.3."Золотой ключик"</t>
  </si>
  <si>
    <t>1.4.4."Учимся говорить правивильно"</t>
  </si>
  <si>
    <t>1.4.5."Дорожка к школе"</t>
  </si>
  <si>
    <t>1.4.6."Игра на фортепиано"</t>
  </si>
  <si>
    <t>1.4.7."Логоритмика"</t>
  </si>
  <si>
    <t>2. Показатели финансового состояния учреждения</t>
  </si>
  <si>
    <t>Наименование показателя</t>
  </si>
  <si>
    <t>Сумма</t>
  </si>
  <si>
    <t xml:space="preserve">1. Нефинансовые активы, всего:                                     </t>
  </si>
  <si>
    <t xml:space="preserve">1.1. Общая балансовая стоимость недвижимого имущества, всего:      </t>
  </si>
  <si>
    <t>в том числе:</t>
  </si>
  <si>
    <t xml:space="preserve">1.1.1. Стоимость недвижимого имущества, закрепленного собственником имущества за учреждением на праве оперативного управления          </t>
  </si>
  <si>
    <t xml:space="preserve">1.1.2. Стоимость недвижимого имущества, приобретенного учреждением за счет выделенных собственником имущества учреждения средств      </t>
  </si>
  <si>
    <t xml:space="preserve">1.1.3. Стоимость недвижимого имущества, приобретенного учреждением за счет доходов, полученных от платной и иной приносящей доход  деятельности </t>
  </si>
  <si>
    <t>1.1.4. Стоимость недвижимого имущества, переданного в аренду, безвозмездное пользование</t>
  </si>
  <si>
    <t xml:space="preserve">1.1.5. Остаточная стоимость недвижимого муниципального имущества </t>
  </si>
  <si>
    <t xml:space="preserve">1.2. Общая балансовая стоимость движимого имущества, всего:        </t>
  </si>
  <si>
    <t xml:space="preserve">1.2.1. Стоимость особо ценного движимого имущества                 </t>
  </si>
  <si>
    <t xml:space="preserve">1.2.2. Стоимость иного движимого имущества, приобретенного учреждением за счет доходов, полученных за счет бюджетных средств            </t>
  </si>
  <si>
    <t xml:space="preserve">1.2.3. Стоимость движимого имущества, приобретенного учреждением за счет доходов, полученных от предпринимательской деятельности       </t>
  </si>
  <si>
    <t xml:space="preserve">1.2.4. Остаточная стоимость особо ценного движимого имущества      </t>
  </si>
  <si>
    <t xml:space="preserve">2. Финансовые активы, всего                                        </t>
  </si>
  <si>
    <t>из них:</t>
  </si>
  <si>
    <t xml:space="preserve">2.1. Дебиторская задолженность по доходам, полученным за счет  средств бюджета  </t>
  </si>
  <si>
    <t>2.2. Дебиторская задолженность по выданным авансам, полученным за  счет средств бюджета, всего:</t>
  </si>
  <si>
    <t xml:space="preserve">2.2.1. По выданным авансам на услуги связи                         </t>
  </si>
  <si>
    <t xml:space="preserve">2.2.2. По выданным авансам на транспортные услуги                  </t>
  </si>
  <si>
    <t xml:space="preserve">2.2.3. По выданным авансам на коммунальные услуги                  </t>
  </si>
  <si>
    <t xml:space="preserve">2.2.4. По выданным авансам на услуги по содержанию имущества       </t>
  </si>
  <si>
    <t xml:space="preserve">2.2.5. По выданным авансам на прочие услуги                        </t>
  </si>
  <si>
    <t xml:space="preserve">2.2.6. По выданным авансам на приобретение основных средств        </t>
  </si>
  <si>
    <t xml:space="preserve">2.2.7. По выданным авансам на приобретение нематериальных активов  </t>
  </si>
  <si>
    <t xml:space="preserve">2.2.8. По выданным авансам на приобретение непроизведенных активов </t>
  </si>
  <si>
    <t xml:space="preserve">2.2.9. По выданным авансам на приобретение материальных запасов    </t>
  </si>
  <si>
    <t xml:space="preserve">2.2.10. По выданным авансам на прочие расходы                      </t>
  </si>
  <si>
    <t xml:space="preserve">2.3. Дебиторская задолженность по выданным авансам за счет доходов, полученных от платной и иной приносящей доход деятельности, всего: </t>
  </si>
  <si>
    <t xml:space="preserve">2.3.1. По выданным авансам на услуги связи                         </t>
  </si>
  <si>
    <t xml:space="preserve">2.3.2. По выданным авансам на транспортные услуги                  </t>
  </si>
  <si>
    <t xml:space="preserve">2.3.3. По выданным авансам на коммунальные услуги                  </t>
  </si>
  <si>
    <t xml:space="preserve">2.3.4. По выданным авансам на услуги по содержанию имущества       </t>
  </si>
  <si>
    <t xml:space="preserve">2.3.5. По выданным авансам на прочие услуги                        </t>
  </si>
  <si>
    <t xml:space="preserve">2.3.6. По выданным авансам на приобретение основных средств        </t>
  </si>
  <si>
    <t xml:space="preserve">2.3.7. По выданным авансам на приобретение нематериальных активов  </t>
  </si>
  <si>
    <t xml:space="preserve">2.3.8. По выданным авансам на приобретение непроизведенных активов </t>
  </si>
  <si>
    <t xml:space="preserve">2.3.9. По выданным авансам на приобретение материальных запасов    </t>
  </si>
  <si>
    <t xml:space="preserve">2.3.10. По выданным авансам на прочие расходы                      </t>
  </si>
  <si>
    <t xml:space="preserve">3. Обязательства, всего                                            </t>
  </si>
  <si>
    <t xml:space="preserve">3.1. Просроченная кредиторская задолженность                       </t>
  </si>
  <si>
    <t xml:space="preserve">3.1.1. Кредиторская задолженность по принятым обязательствам за  счет средств бюджета, всего:  </t>
  </si>
  <si>
    <t xml:space="preserve">3.1.1.1. По начислениям на выплаты по оплате труда                 </t>
  </si>
  <si>
    <t xml:space="preserve">3.1.1.2. По оплате услуг связи                                     </t>
  </si>
  <si>
    <t xml:space="preserve">3.1.1.3. По оплате транспортных услуг                              </t>
  </si>
  <si>
    <t xml:space="preserve">3.1.1.4. По оплате коммунальных услуг                              </t>
  </si>
  <si>
    <t xml:space="preserve">3.1.1.5. По оплате услуг по содержанию имущества                   </t>
  </si>
  <si>
    <t xml:space="preserve">3.1.1.6. По оплате прочих услуг                                    </t>
  </si>
  <si>
    <t xml:space="preserve">3.1.1.7. По приобретению основных средств                          </t>
  </si>
  <si>
    <t xml:space="preserve">3.1.1.8. По приобретению нематериальных активов                    </t>
  </si>
  <si>
    <t xml:space="preserve">3.1.1.9. По приобретению непроизведенных активов                   </t>
  </si>
  <si>
    <t xml:space="preserve">3.1.1.10. По приобретению материальных запасов                     </t>
  </si>
  <si>
    <t xml:space="preserve">3.1.1.11. По оплате прочих расходов                                </t>
  </si>
  <si>
    <t xml:space="preserve">3.1.1.12. По платежам в бюджет                                     </t>
  </si>
  <si>
    <t xml:space="preserve">3.1.1.13. По прочим расчетам с кредиторами                         </t>
  </si>
  <si>
    <t>3.2.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</si>
  <si>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 xml:space="preserve">3.2.1. По начислениям на выплаты по оплате труда                   </t>
  </si>
  <si>
    <t xml:space="preserve">3.2.2. По оплате услуг связи                                       </t>
  </si>
  <si>
    <t xml:space="preserve">3.2.3. По оплате транспортных услуг                                </t>
  </si>
  <si>
    <t xml:space="preserve">3.2.4. По оплате коммунальных услуг                                </t>
  </si>
  <si>
    <t xml:space="preserve">3.2.5. По оплате услуг по содержанию имущества                     </t>
  </si>
  <si>
    <t xml:space="preserve">3.2.6. По оплате прочих услуг                                      </t>
  </si>
  <si>
    <t xml:space="preserve">3.2.7. По приобретению основных средств                            </t>
  </si>
  <si>
    <t xml:space="preserve">3.2.8. По приобретению нематериальных активов                      </t>
  </si>
  <si>
    <t xml:space="preserve">3.2.9. По приобретению непроизведенных активов                     </t>
  </si>
  <si>
    <t xml:space="preserve">3.2.10. По приобретению материальных запасов                       </t>
  </si>
  <si>
    <t xml:space="preserve">3.2.11. По оплате прочих расходов                                  </t>
  </si>
  <si>
    <t xml:space="preserve">3.2.12. По платежам в бюджет                                       </t>
  </si>
  <si>
    <t xml:space="preserve">3.2.13. По прочим расчетам с кредиторами                           </t>
  </si>
  <si>
    <t>3. Показатели по поступлениям и выплатам учреждения</t>
  </si>
  <si>
    <t>КОСГУ</t>
  </si>
  <si>
    <t>Очередной финансовый год</t>
  </si>
  <si>
    <t>Плановый период</t>
  </si>
  <si>
    <t>Всего</t>
  </si>
  <si>
    <t>в том числе</t>
  </si>
  <si>
    <t>1-ый год планового периода</t>
  </si>
  <si>
    <t>2-ой год планового периода</t>
  </si>
  <si>
    <t>по лицевым счетам, открытым в органах, осуществляющих ведение лицевых счетов учреждений</t>
  </si>
  <si>
    <t>по счетам, открытым в кредитных   организациях</t>
  </si>
  <si>
    <t xml:space="preserve">Остаток средств на начало периода, всего </t>
  </si>
  <si>
    <t>Субсидия на выполнение муниципального задания</t>
  </si>
  <si>
    <t>Целевые субсидии</t>
  </si>
  <si>
    <t>Иные доходы учреждения</t>
  </si>
  <si>
    <t xml:space="preserve">Поступления, всего </t>
  </si>
  <si>
    <t>Доходы от собственности всего</t>
  </si>
  <si>
    <t>в т.ч. от сдачи в аренду</t>
  </si>
  <si>
    <t xml:space="preserve">Доходы от оказания платных услуг, всего </t>
  </si>
  <si>
    <t xml:space="preserve">  Непоседы</t>
  </si>
  <si>
    <t xml:space="preserve">  Золотой ключик</t>
  </si>
  <si>
    <t xml:space="preserve">  Учимся говорить правильно</t>
  </si>
  <si>
    <t xml:space="preserve">  Дорожка к школе</t>
  </si>
  <si>
    <t xml:space="preserve">  Игра на фортепиано</t>
  </si>
  <si>
    <t xml:space="preserve">  Логоритмика</t>
  </si>
  <si>
    <t xml:space="preserve">   Питание сотрудников</t>
  </si>
  <si>
    <t xml:space="preserve">   Питание школьников</t>
  </si>
  <si>
    <t xml:space="preserve">Можно </t>
  </si>
  <si>
    <t>Услуга по содержанию детей в муниципальных образовательных учреждениях города Мурманска, реализующих программу дошкольного образования (родительская плата)</t>
  </si>
  <si>
    <t xml:space="preserve">сформировать </t>
  </si>
  <si>
    <t>Добровольные пожертвования и прочие целевые поступления</t>
  </si>
  <si>
    <t>в КС хранилище</t>
  </si>
  <si>
    <t xml:space="preserve">Целевые субсидии </t>
  </si>
  <si>
    <t>ПУСТО</t>
  </si>
  <si>
    <t xml:space="preserve">Бюджетные инвестиции </t>
  </si>
  <si>
    <t>Металолом</t>
  </si>
  <si>
    <t xml:space="preserve">Поступления от операций с активами, всего </t>
  </si>
  <si>
    <t>Х</t>
  </si>
  <si>
    <t xml:space="preserve">Услуга № 1 </t>
  </si>
  <si>
    <t>Услуга № 2</t>
  </si>
  <si>
    <t>Услуга № 3</t>
  </si>
  <si>
    <t>Услуга № 4</t>
  </si>
  <si>
    <t xml:space="preserve">Выплаты, всего </t>
  </si>
  <si>
    <t>Из Хранилища</t>
  </si>
  <si>
    <t>Субсидия на выполнение муниципального задания, в том числе по выплатам:</t>
  </si>
  <si>
    <t xml:space="preserve">Оплата труда и начисления на выплаты по оплате труда, всего </t>
  </si>
  <si>
    <t xml:space="preserve">Заработная плата </t>
  </si>
  <si>
    <t xml:space="preserve">Прочие выплаты </t>
  </si>
  <si>
    <t xml:space="preserve">Начисления на выплаты по оплате труда </t>
  </si>
  <si>
    <t xml:space="preserve">Оплата работ, услуг, всего </t>
  </si>
  <si>
    <t xml:space="preserve">Услуги связи </t>
  </si>
  <si>
    <t xml:space="preserve">Транспортные услуги </t>
  </si>
  <si>
    <t xml:space="preserve">Коммунальные услуги 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</si>
  <si>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</si>
  <si>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</si>
  <si>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</si>
  <si>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</t>
  </si>
  <si>
    <t xml:space="preserve">организациям, всего </t>
  </si>
  <si>
    <t>Безвозмездные перечисления государственным и муниципальным организациям</t>
  </si>
  <si>
    <t xml:space="preserve">Социальное обеспечение, всего 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</si>
  <si>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</si>
  <si>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</si>
  <si>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 xml:space="preserve">Прочие расходы, всего 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</si>
  <si>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</si>
  <si>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</si>
  <si>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</si>
  <si>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</si>
  <si>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 xml:space="preserve">Увеличение стоимости материальных запасов </t>
  </si>
  <si>
    <t>Целевые субсидии, в том числе по выплатам:</t>
  </si>
  <si>
    <t>Прочие работы</t>
  </si>
  <si>
    <t>Безвозмездные перечисления организациям, всего</t>
  </si>
  <si>
    <t xml:space="preserve">Поступление нефинансовых активов, всего </t>
  </si>
  <si>
    <t xml:space="preserve">Увеличение стоимости непроизводственных активов </t>
  </si>
  <si>
    <t>Увеличение стоимости материальных запасов</t>
  </si>
  <si>
    <t>Весь внебюджет</t>
  </si>
  <si>
    <t>Иные выплаты учреждения</t>
  </si>
  <si>
    <t xml:space="preserve">Прочие работы, услуги </t>
  </si>
  <si>
    <t xml:space="preserve">Безвозмездные перечисления организациям, всего </t>
  </si>
  <si>
    <t xml:space="preserve">Пенсии, пособия, выплачиваемые организациями сектора государственного управления </t>
  </si>
  <si>
    <t xml:space="preserve">Увеличение стоимости нематериальных активов </t>
  </si>
  <si>
    <t>Поступление финансовых активов, всего</t>
  </si>
  <si>
    <t xml:space="preserve">Увеличение стоимости ценных бумаг, кроме акций и иных форм участия в капитале </t>
  </si>
  <si>
    <t xml:space="preserve">Увеличение стоимости акций и иных форм участия в капитале </t>
  </si>
  <si>
    <t>Остаток н.г + доход-расход = 0 (остаток на конец года)</t>
  </si>
  <si>
    <t>Остаток средств на окончание периода, всего</t>
  </si>
  <si>
    <t xml:space="preserve">Справочно: </t>
  </si>
  <si>
    <t>Объем публичных обязательств, (всего)</t>
  </si>
  <si>
    <t>4. Перспективы развития учреждения</t>
  </si>
  <si>
    <t xml:space="preserve">                         Показатель           </t>
  </si>
  <si>
    <t>Очередной   финансовый год</t>
  </si>
  <si>
    <t>в ед. изм.</t>
  </si>
  <si>
    <t>в %</t>
  </si>
  <si>
    <t>Показатели динамики численности работников и их качественного  состава</t>
  </si>
  <si>
    <t>чел.</t>
  </si>
  <si>
    <t>%</t>
  </si>
  <si>
    <t xml:space="preserve">по штатному расписанию:         </t>
  </si>
  <si>
    <t>Административно-управленческий персонал</t>
  </si>
  <si>
    <t>Педагогический персонал</t>
  </si>
  <si>
    <t>Учебно-вспомогательный персонал</t>
  </si>
  <si>
    <t xml:space="preserve">по тарификации:                 </t>
  </si>
  <si>
    <t>Показатели динамики оплаты труда работников учреждения</t>
  </si>
  <si>
    <t>руб.</t>
  </si>
  <si>
    <t xml:space="preserve">тыс.руб. </t>
  </si>
  <si>
    <t>тыс. руб.</t>
  </si>
  <si>
    <t>Среднегодовая оплата труда работников</t>
  </si>
  <si>
    <t xml:space="preserve">Отношение фонда оплаты труда работников к доходам учреждения </t>
  </si>
  <si>
    <t>Показатели динамики имущества учреждения</t>
  </si>
  <si>
    <t>м2</t>
  </si>
  <si>
    <t xml:space="preserve">Общие площади учреждения        </t>
  </si>
  <si>
    <t xml:space="preserve">Обеспеченность площадями зданий учреждения на одного потребителя услуг                           </t>
  </si>
  <si>
    <t>5. План по трудовым ресурсам на очередной финансовый год</t>
  </si>
  <si>
    <t>Наименование категорий работников</t>
  </si>
  <si>
    <t>Численность (чел.)</t>
  </si>
  <si>
    <t>Средняя заработная плата  (тыс. руб.)</t>
  </si>
  <si>
    <t>Фонд оплаты труда (тыс.руб.)</t>
  </si>
  <si>
    <t>Начисления на фонд оплаты труда ( тыс. руб.)</t>
  </si>
  <si>
    <t xml:space="preserve">Новые рабочие места   </t>
  </si>
  <si>
    <t xml:space="preserve">Всего:                </t>
  </si>
  <si>
    <t>Из них: новые рабочие места</t>
  </si>
  <si>
    <t>Справочно: уменьшение численности работников</t>
  </si>
  <si>
    <t>6. Перечень мероприятий по повышению эффективности</t>
  </si>
  <si>
    <t>деятельности на очередной финансовый год и плановый период</t>
  </si>
  <si>
    <t>Наименование мероприятия</t>
  </si>
  <si>
    <t>Сроки проведения</t>
  </si>
  <si>
    <t>Затраты, необходимые на проведение мероприятия (тыс. руб.)</t>
  </si>
  <si>
    <t xml:space="preserve">Повышение квалификации         </t>
  </si>
  <si>
    <t>Оптимизация штатного расписания</t>
  </si>
  <si>
    <t xml:space="preserve">Повышение зарплаты             </t>
  </si>
  <si>
    <t xml:space="preserve">...                            </t>
  </si>
  <si>
    <t xml:space="preserve">Итого:                         </t>
  </si>
  <si>
    <t>Руководитель                             ____________           Немова Л.В.</t>
  </si>
  <si>
    <t>27-99-01</t>
  </si>
  <si>
    <t xml:space="preserve">                                                                            (подпись)                (расшифровка подписи)</t>
  </si>
  <si>
    <t>(телефон)</t>
  </si>
  <si>
    <t>Руководитель</t>
  </si>
  <si>
    <t>финансово-экономической службы     _____________</t>
  </si>
  <si>
    <t>Волкова А.В.</t>
  </si>
  <si>
    <t>25-44-92</t>
  </si>
  <si>
    <t xml:space="preserve">                                                                                               (подпись)                     (расшифровка подписи)</t>
  </si>
  <si>
    <t xml:space="preserve">    Ответственный</t>
  </si>
  <si>
    <t xml:space="preserve">    исполнитель      Зам.руководителя филиала № 2    _________             Гуржий И.П.        </t>
  </si>
  <si>
    <t>25-44-14</t>
  </si>
  <si>
    <t xml:space="preserve">                                              (должность)                                                     ( подпись )          (расшифровка подписи)   </t>
  </si>
  <si>
    <t xml:space="preserve">                                        экономист                ___________</t>
  </si>
  <si>
    <t>Ширикова Л.И.</t>
  </si>
  <si>
    <t xml:space="preserve">                  25-24-89</t>
  </si>
  <si>
    <t xml:space="preserve">                                                        (должность)                       (подпись)               (расшифровка подписи)                            (телефон)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</si>
</sst>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#,##0.00"/>
    <numFmt numFmtId="167" formatCode="#,##0"/>
    <numFmt numFmtId="168" formatCode="#,##0.0"/>
    <numFmt numFmtId="169" formatCode="0.00"/>
  </numFmts>
  <fonts count="1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sz val="10"/>
      <color indexed="10"/>
      <name val="Arial Cyr"/>
      <family val="2"/>
    </font>
    <font>
      <sz val="10"/>
      <color indexed="13"/>
      <name val="Arial Cyr"/>
      <family val="2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2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/>
    </xf>
    <xf numFmtId="164" fontId="2" fillId="0" borderId="0" xfId="0" applyFont="1" applyAlignment="1">
      <alignment vertical="top" wrapText="1"/>
    </xf>
    <xf numFmtId="164" fontId="2" fillId="0" borderId="0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5" fillId="0" borderId="0" xfId="0" applyFont="1" applyAlignment="1">
      <alignment vertical="top" wrapText="1"/>
    </xf>
    <xf numFmtId="164" fontId="4" fillId="0" borderId="0" xfId="0" applyFont="1" applyBorder="1" applyAlignment="1">
      <alignment horizontal="right" wrapText="1"/>
    </xf>
    <xf numFmtId="164" fontId="4" fillId="0" borderId="3" xfId="0" applyFont="1" applyBorder="1" applyAlignment="1">
      <alignment vertical="top" wrapText="1"/>
    </xf>
    <xf numFmtId="165" fontId="4" fillId="0" borderId="3" xfId="0" applyNumberFormat="1" applyFont="1" applyBorder="1" applyAlignment="1">
      <alignment vertical="top" wrapText="1"/>
    </xf>
    <xf numFmtId="164" fontId="4" fillId="0" borderId="0" xfId="0" applyFont="1" applyFill="1" applyBorder="1" applyAlignment="1">
      <alignment horizontal="right" wrapText="1"/>
    </xf>
    <xf numFmtId="164" fontId="4" fillId="0" borderId="3" xfId="0" applyFont="1" applyFill="1" applyBorder="1" applyAlignment="1">
      <alignment vertical="top" wrapText="1"/>
    </xf>
    <xf numFmtId="164" fontId="4" fillId="0" borderId="3" xfId="0" applyFont="1" applyBorder="1" applyAlignment="1">
      <alignment horizontal="center" vertical="top" wrapText="1"/>
    </xf>
    <xf numFmtId="164" fontId="4" fillId="0" borderId="0" xfId="0" applyFont="1" applyAlignment="1">
      <alignment horizontal="right" vertical="top" wrapText="1"/>
    </xf>
    <xf numFmtId="164" fontId="4" fillId="0" borderId="0" xfId="0" applyFont="1" applyAlignment="1">
      <alignment horizontal="center" vertical="top" wrapText="1"/>
    </xf>
    <xf numFmtId="164" fontId="2" fillId="0" borderId="2" xfId="0" applyFont="1" applyBorder="1" applyAlignment="1">
      <alignment vertical="top" wrapText="1"/>
    </xf>
    <xf numFmtId="164" fontId="6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4" xfId="0" applyFont="1" applyBorder="1" applyAlignment="1">
      <alignment horizontal="left"/>
    </xf>
    <xf numFmtId="164" fontId="2" fillId="0" borderId="0" xfId="0" applyFont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4" xfId="0" applyFont="1" applyBorder="1" applyAlignment="1">
      <alignment wrapText="1"/>
    </xf>
    <xf numFmtId="164" fontId="7" fillId="2" borderId="0" xfId="0" applyFont="1" applyFill="1" applyAlignment="1">
      <alignment/>
    </xf>
    <xf numFmtId="164" fontId="8" fillId="2" borderId="0" xfId="0" applyFont="1" applyFill="1" applyAlignment="1">
      <alignment/>
    </xf>
    <xf numFmtId="164" fontId="7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justify"/>
    </xf>
    <xf numFmtId="164" fontId="2" fillId="0" borderId="5" xfId="0" applyFont="1" applyBorder="1" applyAlignment="1">
      <alignment horizontal="center" vertical="top" wrapText="1"/>
    </xf>
    <xf numFmtId="164" fontId="2" fillId="0" borderId="6" xfId="0" applyFont="1" applyBorder="1" applyAlignment="1">
      <alignment horizontal="center" vertical="top" wrapText="1"/>
    </xf>
    <xf numFmtId="164" fontId="4" fillId="0" borderId="7" xfId="0" applyFont="1" applyBorder="1" applyAlignment="1">
      <alignment horizontal="center" vertical="top" wrapText="1"/>
    </xf>
    <xf numFmtId="164" fontId="4" fillId="0" borderId="8" xfId="0" applyFont="1" applyBorder="1" applyAlignment="1">
      <alignment horizontal="center" vertical="top" wrapText="1"/>
    </xf>
    <xf numFmtId="164" fontId="2" fillId="0" borderId="3" xfId="0" applyFont="1" applyBorder="1" applyAlignment="1">
      <alignment vertical="top" wrapText="1"/>
    </xf>
    <xf numFmtId="164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164" fontId="9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0" fillId="0" borderId="3" xfId="0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7" fontId="4" fillId="0" borderId="3" xfId="0" applyNumberFormat="1" applyFont="1" applyBorder="1" applyAlignment="1">
      <alignment horizontal="center" vertical="top" wrapText="1"/>
    </xf>
    <xf numFmtId="167" fontId="4" fillId="3" borderId="3" xfId="0" applyNumberFormat="1" applyFont="1" applyFill="1" applyBorder="1" applyAlignment="1">
      <alignment horizontal="center" vertical="top" wrapText="1"/>
    </xf>
    <xf numFmtId="164" fontId="4" fillId="3" borderId="3" xfId="0" applyFont="1" applyFill="1" applyBorder="1" applyAlignment="1">
      <alignment vertical="top" wrapText="1"/>
    </xf>
    <xf numFmtId="166" fontId="4" fillId="3" borderId="3" xfId="0" applyNumberFormat="1" applyFont="1" applyFill="1" applyBorder="1" applyAlignment="1">
      <alignment vertical="top" wrapText="1"/>
    </xf>
    <xf numFmtId="164" fontId="10" fillId="0" borderId="3" xfId="0" applyFont="1" applyBorder="1" applyAlignment="1">
      <alignment vertical="top" wrapText="1"/>
    </xf>
    <xf numFmtId="166" fontId="4" fillId="0" borderId="3" xfId="0" applyNumberFormat="1" applyFont="1" applyBorder="1" applyAlignment="1">
      <alignment vertical="top" wrapText="1"/>
    </xf>
    <xf numFmtId="164" fontId="11" fillId="3" borderId="3" xfId="0" applyFont="1" applyFill="1" applyBorder="1" applyAlignment="1">
      <alignment vertical="top" wrapText="1"/>
    </xf>
    <xf numFmtId="164" fontId="10" fillId="0" borderId="3" xfId="0" applyFont="1" applyFill="1" applyBorder="1" applyAlignment="1">
      <alignment vertical="top" wrapText="1"/>
    </xf>
    <xf numFmtId="164" fontId="4" fillId="4" borderId="3" xfId="0" applyFont="1" applyFill="1" applyBorder="1" applyAlignment="1">
      <alignment vertical="top" wrapText="1"/>
    </xf>
    <xf numFmtId="164" fontId="4" fillId="4" borderId="3" xfId="0" applyFont="1" applyFill="1" applyBorder="1" applyAlignment="1">
      <alignment horizontal="center" wrapText="1"/>
    </xf>
    <xf numFmtId="166" fontId="4" fillId="4" borderId="3" xfId="0" applyNumberFormat="1" applyFont="1" applyFill="1" applyBorder="1" applyAlignment="1">
      <alignment vertical="top" wrapText="1"/>
    </xf>
    <xf numFmtId="164" fontId="4" fillId="0" borderId="3" xfId="0" applyFont="1" applyFill="1" applyBorder="1" applyAlignment="1">
      <alignment horizontal="center" wrapText="1"/>
    </xf>
    <xf numFmtId="164" fontId="0" fillId="4" borderId="3" xfId="0" applyFont="1" applyFill="1" applyBorder="1" applyAlignment="1">
      <alignment/>
    </xf>
    <xf numFmtId="164" fontId="4" fillId="4" borderId="3" xfId="0" applyFont="1" applyFill="1" applyBorder="1" applyAlignment="1">
      <alignment horizontal="left" vertical="top" wrapText="1" indent="1"/>
    </xf>
    <xf numFmtId="164" fontId="4" fillId="4" borderId="3" xfId="0" applyFont="1" applyFill="1" applyBorder="1" applyAlignment="1">
      <alignment wrapText="1"/>
    </xf>
    <xf numFmtId="164" fontId="10" fillId="0" borderId="3" xfId="0" applyFont="1" applyBorder="1" applyAlignment="1">
      <alignment wrapText="1"/>
    </xf>
    <xf numFmtId="164" fontId="4" fillId="0" borderId="3" xfId="0" applyFont="1" applyBorder="1" applyAlignment="1">
      <alignment horizontal="center" wrapText="1"/>
    </xf>
    <xf numFmtId="164" fontId="4" fillId="0" borderId="3" xfId="0" applyFont="1" applyBorder="1" applyAlignment="1">
      <alignment wrapText="1"/>
    </xf>
    <xf numFmtId="164" fontId="11" fillId="3" borderId="3" xfId="0" applyFont="1" applyFill="1" applyBorder="1" applyAlignment="1">
      <alignment wrapText="1"/>
    </xf>
    <xf numFmtId="164" fontId="4" fillId="3" borderId="3" xfId="0" applyFont="1" applyFill="1" applyBorder="1" applyAlignment="1">
      <alignment horizontal="center" wrapText="1"/>
    </xf>
    <xf numFmtId="164" fontId="0" fillId="0" borderId="9" xfId="0" applyFont="1" applyBorder="1" applyAlignment="1">
      <alignment horizontal="center" wrapText="1"/>
    </xf>
    <xf numFmtId="164" fontId="4" fillId="3" borderId="3" xfId="0" applyFont="1" applyFill="1" applyBorder="1" applyAlignment="1">
      <alignment wrapText="1"/>
    </xf>
    <xf numFmtId="164" fontId="0" fillId="0" borderId="0" xfId="0" applyFont="1" applyAlignment="1">
      <alignment/>
    </xf>
    <xf numFmtId="164" fontId="12" fillId="0" borderId="0" xfId="0" applyFont="1" applyAlignment="1">
      <alignment vertical="top" wrapText="1"/>
    </xf>
    <xf numFmtId="166" fontId="4" fillId="0" borderId="0" xfId="0" applyNumberFormat="1" applyFont="1" applyBorder="1" applyAlignment="1">
      <alignment vertical="top" wrapText="1"/>
    </xf>
    <xf numFmtId="164" fontId="4" fillId="0" borderId="0" xfId="0" applyFont="1" applyBorder="1" applyAlignment="1">
      <alignment vertical="top" wrapText="1"/>
    </xf>
    <xf numFmtId="166" fontId="0" fillId="0" borderId="0" xfId="0" applyNumberFormat="1" applyFont="1" applyAlignment="1">
      <alignment/>
    </xf>
    <xf numFmtId="164" fontId="2" fillId="0" borderId="3" xfId="0" applyFont="1" applyBorder="1" applyAlignment="1">
      <alignment horizontal="justify" vertical="top" wrapText="1"/>
    </xf>
    <xf numFmtId="164" fontId="2" fillId="0" borderId="3" xfId="0" applyFont="1" applyBorder="1" applyAlignment="1">
      <alignment horizontal="center" vertical="top" wrapText="1"/>
    </xf>
    <xf numFmtId="164" fontId="2" fillId="2" borderId="10" xfId="0" applyFont="1" applyFill="1" applyBorder="1" applyAlignment="1">
      <alignment horizontal="left" vertical="top"/>
    </xf>
    <xf numFmtId="164" fontId="0" fillId="0" borderId="0" xfId="0" applyFont="1" applyAlignment="1">
      <alignment horizontal="left"/>
    </xf>
    <xf numFmtId="164" fontId="0" fillId="0" borderId="0" xfId="0" applyFont="1" applyFill="1" applyAlignment="1">
      <alignment/>
    </xf>
    <xf numFmtId="164" fontId="6" fillId="0" borderId="3" xfId="0" applyFont="1" applyBorder="1" applyAlignment="1">
      <alignment horizontal="center" vertical="top" wrapText="1"/>
    </xf>
    <xf numFmtId="164" fontId="2" fillId="0" borderId="10" xfId="0" applyFont="1" applyFill="1" applyBorder="1" applyAlignment="1">
      <alignment horizontal="left" vertical="top"/>
    </xf>
    <xf numFmtId="166" fontId="2" fillId="0" borderId="3" xfId="0" applyNumberFormat="1" applyFont="1" applyBorder="1" applyAlignment="1">
      <alignment vertical="top" wrapText="1"/>
    </xf>
    <xf numFmtId="168" fontId="2" fillId="0" borderId="3" xfId="0" applyNumberFormat="1" applyFont="1" applyBorder="1" applyAlignment="1">
      <alignment vertical="top" wrapText="1"/>
    </xf>
    <xf numFmtId="169" fontId="2" fillId="0" borderId="3" xfId="0" applyNumberFormat="1" applyFont="1" applyBorder="1" applyAlignment="1">
      <alignment horizontal="center" vertical="top" wrapText="1"/>
    </xf>
    <xf numFmtId="169" fontId="2" fillId="0" borderId="3" xfId="0" applyNumberFormat="1" applyFont="1" applyBorder="1" applyAlignment="1">
      <alignment vertical="top" wrapText="1"/>
    </xf>
    <xf numFmtId="164" fontId="0" fillId="2" borderId="0" xfId="0" applyFont="1" applyFill="1" applyAlignment="1">
      <alignment/>
    </xf>
    <xf numFmtId="164" fontId="4" fillId="0" borderId="0" xfId="0" applyFont="1" applyAlignment="1">
      <alignment wrapText="1"/>
    </xf>
    <xf numFmtId="164" fontId="6" fillId="0" borderId="0" xfId="0" applyFont="1" applyAlignment="1">
      <alignment horizontal="center"/>
    </xf>
    <xf numFmtId="164" fontId="4" fillId="0" borderId="0" xfId="0" applyFont="1" applyAlignment="1">
      <alignment/>
    </xf>
    <xf numFmtId="164" fontId="13" fillId="0" borderId="0" xfId="0" applyFont="1" applyAlignment="1">
      <alignment/>
    </xf>
    <xf numFmtId="164" fontId="0" fillId="0" borderId="0" xfId="0" applyBorder="1" applyAlignment="1">
      <alignment/>
    </xf>
    <xf numFmtId="164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SheetLayoutView="100" workbookViewId="0" topLeftCell="A43">
      <selection activeCell="I53" sqref="I53"/>
    </sheetView>
  </sheetViews>
  <sheetFormatPr defaultColWidth="9.00390625" defaultRowHeight="12.75"/>
  <cols>
    <col min="1" max="1" width="78.00390625" style="0" customWidth="1"/>
    <col min="2" max="2" width="33.25390625" style="0" customWidth="1"/>
    <col min="3" max="3" width="14.75390625" style="0" customWidth="1"/>
    <col min="4" max="4" width="12.125" style="0" customWidth="1"/>
  </cols>
  <sheetData>
    <row r="1" spans="1:4" ht="18.75" customHeight="1">
      <c r="A1" s="1"/>
      <c r="B1" s="2" t="s">
        <v>0</v>
      </c>
      <c r="C1" s="2"/>
      <c r="D1" s="2"/>
    </row>
    <row r="2" spans="1:4" ht="15.75" customHeight="1">
      <c r="A2" s="1"/>
      <c r="B2" s="3" t="s">
        <v>1</v>
      </c>
      <c r="C2" s="3"/>
      <c r="D2" s="3"/>
    </row>
    <row r="3" spans="1:4" ht="12.75" customHeight="1">
      <c r="A3" s="1"/>
      <c r="B3" s="4" t="s">
        <v>2</v>
      </c>
      <c r="C3" s="4"/>
      <c r="D3" s="4"/>
    </row>
    <row r="4" spans="1:4" ht="15.75" customHeight="1">
      <c r="A4" s="1"/>
      <c r="B4" s="5" t="s">
        <v>3</v>
      </c>
      <c r="C4" s="5"/>
      <c r="D4" s="5"/>
    </row>
    <row r="5" spans="1:4" ht="25.5" customHeight="1">
      <c r="A5" s="1"/>
      <c r="B5" s="6" t="s">
        <v>4</v>
      </c>
      <c r="C5" s="6"/>
      <c r="D5" s="6"/>
    </row>
    <row r="6" spans="1:4" ht="12.75">
      <c r="A6" s="1"/>
      <c r="B6" s="5"/>
      <c r="C6" s="7" t="s">
        <v>5</v>
      </c>
      <c r="D6" s="7"/>
    </row>
    <row r="7" spans="1:4" ht="12.75" customHeight="1">
      <c r="A7" s="1"/>
      <c r="B7" s="6" t="s">
        <v>6</v>
      </c>
      <c r="C7" s="6"/>
      <c r="D7" s="6"/>
    </row>
    <row r="8" spans="1:2" ht="12.75">
      <c r="A8" s="1"/>
      <c r="B8" s="8"/>
    </row>
    <row r="9" spans="1:4" ht="15.75" customHeight="1">
      <c r="A9" s="1"/>
      <c r="B9" s="9" t="s">
        <v>7</v>
      </c>
      <c r="C9" s="9"/>
      <c r="D9" s="9"/>
    </row>
    <row r="10" spans="1:2" ht="12.75">
      <c r="A10" s="1"/>
      <c r="B10" s="8" t="s">
        <v>8</v>
      </c>
    </row>
    <row r="11" ht="12.75">
      <c r="A11" s="10"/>
    </row>
    <row r="12" spans="1:4" ht="12.75">
      <c r="A12" s="11" t="s">
        <v>9</v>
      </c>
      <c r="B12" s="11"/>
      <c r="C12" s="11"/>
      <c r="D12" s="11"/>
    </row>
    <row r="13" spans="1:4" ht="12.75">
      <c r="A13" s="11" t="s">
        <v>10</v>
      </c>
      <c r="B13" s="11"/>
      <c r="C13" s="11"/>
      <c r="D13" s="11"/>
    </row>
    <row r="14" spans="1:4" ht="12.75">
      <c r="A14" s="11" t="s">
        <v>11</v>
      </c>
      <c r="B14" s="11"/>
      <c r="C14" s="11"/>
      <c r="D14" s="11"/>
    </row>
    <row r="15" ht="12.75">
      <c r="A15" s="10"/>
    </row>
    <row r="16" spans="1:4" ht="12.75">
      <c r="A16" s="12"/>
      <c r="B16" s="12"/>
      <c r="C16" s="12"/>
      <c r="D16" s="4" t="s">
        <v>12</v>
      </c>
    </row>
    <row r="17" spans="1:4" ht="12.75" customHeight="1">
      <c r="A17" s="12"/>
      <c r="B17" s="12"/>
      <c r="C17" s="13" t="s">
        <v>13</v>
      </c>
      <c r="D17" s="14"/>
    </row>
    <row r="18" spans="1:4" ht="12.75">
      <c r="A18" s="12"/>
      <c r="B18" s="8" t="s">
        <v>14</v>
      </c>
      <c r="C18" s="13" t="s">
        <v>15</v>
      </c>
      <c r="D18" s="15">
        <v>41654</v>
      </c>
    </row>
    <row r="19" spans="1:4" ht="12.75">
      <c r="A19" s="12"/>
      <c r="B19" s="12"/>
      <c r="C19" s="13" t="s">
        <v>16</v>
      </c>
      <c r="D19" s="14">
        <v>51697787</v>
      </c>
    </row>
    <row r="20" spans="1:4" ht="12.75">
      <c r="A20" s="12"/>
      <c r="B20" s="12"/>
      <c r="C20" s="13" t="s">
        <v>17</v>
      </c>
      <c r="D20" s="14">
        <v>5190408588</v>
      </c>
    </row>
    <row r="21" spans="1:4" ht="36.75" customHeight="1">
      <c r="A21" s="1" t="s">
        <v>18</v>
      </c>
      <c r="B21" s="1"/>
      <c r="C21" s="13" t="s">
        <v>19</v>
      </c>
      <c r="D21" s="14">
        <v>519001001</v>
      </c>
    </row>
    <row r="22" spans="1:4" ht="16.5" customHeight="1">
      <c r="A22" s="1" t="s">
        <v>20</v>
      </c>
      <c r="B22" s="1"/>
      <c r="C22" s="16" t="s">
        <v>21</v>
      </c>
      <c r="D22" s="17"/>
    </row>
    <row r="23" spans="1:4" ht="16.5" customHeight="1">
      <c r="A23" s="8" t="s">
        <v>22</v>
      </c>
      <c r="B23" s="12"/>
      <c r="C23" s="13" t="s">
        <v>23</v>
      </c>
      <c r="D23" s="18">
        <v>956</v>
      </c>
    </row>
    <row r="24" spans="1:4" ht="16.5" customHeight="1">
      <c r="A24" s="1" t="s">
        <v>24</v>
      </c>
      <c r="B24" s="1"/>
      <c r="C24" s="13" t="s">
        <v>25</v>
      </c>
      <c r="D24" s="18">
        <v>383</v>
      </c>
    </row>
    <row r="25" spans="1:4" ht="16.5" customHeight="1">
      <c r="A25" s="1" t="s">
        <v>26</v>
      </c>
      <c r="B25" s="1"/>
      <c r="C25" s="19"/>
      <c r="D25" s="20"/>
    </row>
    <row r="26" spans="1:4" ht="26.25" customHeight="1">
      <c r="A26" s="1" t="s">
        <v>27</v>
      </c>
      <c r="B26" s="1"/>
      <c r="C26" s="1"/>
      <c r="D26" s="1"/>
    </row>
    <row r="27" spans="1:4" ht="28.5" customHeight="1">
      <c r="A27" s="5"/>
      <c r="B27" s="5"/>
      <c r="C27" s="5"/>
      <c r="D27" s="5"/>
    </row>
    <row r="28" spans="1:4" ht="16.5" customHeight="1">
      <c r="A28" s="21" t="s">
        <v>28</v>
      </c>
      <c r="B28" s="21"/>
      <c r="C28" s="21"/>
      <c r="D28" s="21"/>
    </row>
    <row r="29" spans="1:4" ht="16.5" customHeight="1">
      <c r="A29" s="8"/>
      <c r="B29" s="12"/>
      <c r="C29" s="19"/>
      <c r="D29" s="20"/>
    </row>
    <row r="30" spans="1:4" ht="16.5" customHeight="1">
      <c r="A30" s="11" t="s">
        <v>29</v>
      </c>
      <c r="B30" s="11"/>
      <c r="C30" s="11"/>
      <c r="D30" s="11"/>
    </row>
    <row r="31" ht="16.5" customHeight="1">
      <c r="A31" s="22"/>
    </row>
    <row r="32" spans="1:4" ht="16.5" customHeight="1">
      <c r="A32" s="23" t="s">
        <v>30</v>
      </c>
      <c r="B32" s="23"/>
      <c r="C32" s="23"/>
      <c r="D32" s="23"/>
    </row>
    <row r="33" spans="1:4" ht="16.5" customHeight="1">
      <c r="A33" s="23" t="s">
        <v>31</v>
      </c>
      <c r="B33" s="23"/>
      <c r="C33" s="23"/>
      <c r="D33" s="23"/>
    </row>
    <row r="34" spans="1:4" ht="16.5" customHeight="1">
      <c r="A34" s="24" t="s">
        <v>32</v>
      </c>
      <c r="B34" s="24"/>
      <c r="C34" s="24"/>
      <c r="D34" s="24"/>
    </row>
    <row r="35" ht="16.5" customHeight="1">
      <c r="A35" s="25" t="s">
        <v>33</v>
      </c>
    </row>
    <row r="36" spans="1:4" ht="16.5" customHeight="1">
      <c r="A36" s="23"/>
      <c r="B36" s="23"/>
      <c r="C36" s="23"/>
      <c r="D36" s="23"/>
    </row>
    <row r="37" spans="1:4" ht="16.5" customHeight="1">
      <c r="A37" s="26"/>
      <c r="B37" s="26"/>
      <c r="C37" s="26"/>
      <c r="D37" s="26"/>
    </row>
    <row r="38" ht="16.5" customHeight="1">
      <c r="A38" s="22" t="s">
        <v>34</v>
      </c>
    </row>
    <row r="39" spans="1:4" ht="16.5" customHeight="1">
      <c r="A39" s="27" t="s">
        <v>35</v>
      </c>
      <c r="B39" s="27"/>
      <c r="C39" s="27"/>
      <c r="D39" s="27"/>
    </row>
    <row r="40" spans="1:4" ht="50.25" customHeight="1">
      <c r="A40" s="28" t="s">
        <v>36</v>
      </c>
      <c r="B40" s="28"/>
      <c r="C40" s="28"/>
      <c r="D40" s="28"/>
    </row>
    <row r="41" spans="1:4" ht="16.5" customHeight="1">
      <c r="A41" s="28" t="s">
        <v>37</v>
      </c>
      <c r="B41" s="28"/>
      <c r="C41" s="28"/>
      <c r="D41" s="28"/>
    </row>
    <row r="42" spans="1:4" ht="16.5" customHeight="1">
      <c r="A42" s="28"/>
      <c r="B42" s="28"/>
      <c r="C42" s="28"/>
      <c r="D42" s="28"/>
    </row>
    <row r="43" spans="1:4" ht="16.5" customHeight="1">
      <c r="A43" s="28"/>
      <c r="B43" s="28"/>
      <c r="C43" s="28"/>
      <c r="D43" s="28"/>
    </row>
    <row r="44" ht="16.5" customHeight="1">
      <c r="A44" s="22" t="s">
        <v>38</v>
      </c>
    </row>
    <row r="45" spans="1:4" ht="38.25" customHeight="1">
      <c r="A45" s="27" t="s">
        <v>39</v>
      </c>
      <c r="B45" s="27"/>
      <c r="C45" s="27"/>
      <c r="D45" s="27"/>
    </row>
    <row r="46" spans="1:4" ht="16.5" customHeight="1">
      <c r="A46" s="23" t="s">
        <v>40</v>
      </c>
      <c r="B46" s="23"/>
      <c r="C46" s="23"/>
      <c r="D46" s="23"/>
    </row>
    <row r="47" spans="1:4" ht="16.5" customHeight="1">
      <c r="A47" s="23" t="s">
        <v>41</v>
      </c>
      <c r="B47" s="23"/>
      <c r="C47" s="23"/>
      <c r="D47" s="23"/>
    </row>
    <row r="48" spans="1:4" ht="16.5" customHeight="1">
      <c r="A48" s="23" t="s">
        <v>42</v>
      </c>
      <c r="B48" s="23"/>
      <c r="C48" s="23"/>
      <c r="D48" s="23"/>
    </row>
    <row r="49" spans="1:4" ht="16.5" customHeight="1">
      <c r="A49" s="23" t="s">
        <v>43</v>
      </c>
      <c r="B49" s="23"/>
      <c r="C49" s="23"/>
      <c r="D49" s="23"/>
    </row>
    <row r="50" spans="1:4" ht="16.5" customHeight="1">
      <c r="A50" s="23" t="s">
        <v>44</v>
      </c>
      <c r="B50" s="23"/>
      <c r="C50" s="23"/>
      <c r="D50" s="23"/>
    </row>
    <row r="51" spans="1:5" ht="16.5" customHeight="1">
      <c r="A51" s="23" t="s">
        <v>45</v>
      </c>
      <c r="B51" s="23"/>
      <c r="C51" s="23"/>
      <c r="D51" s="23"/>
      <c r="E51" s="29"/>
    </row>
    <row r="52" spans="1:9" ht="16.5" customHeight="1">
      <c r="A52" s="23"/>
      <c r="B52" s="23"/>
      <c r="C52" s="23"/>
      <c r="D52" s="23"/>
      <c r="E52" s="29"/>
      <c r="F52" s="30"/>
      <c r="G52" s="30"/>
      <c r="H52" s="30"/>
      <c r="I52" s="30"/>
    </row>
    <row r="53" spans="1:9" ht="12.75">
      <c r="A53" s="25"/>
      <c r="E53" s="29"/>
      <c r="F53" s="30"/>
      <c r="G53" s="30"/>
      <c r="H53" s="30"/>
      <c r="I53" s="30"/>
    </row>
    <row r="54" spans="5:9" ht="12.75">
      <c r="E54" s="29"/>
      <c r="F54" s="30"/>
      <c r="G54" s="30"/>
      <c r="H54" s="30"/>
      <c r="I54" s="30"/>
    </row>
    <row r="55" spans="6:9" ht="12.75">
      <c r="F55" s="30"/>
      <c r="G55" s="30"/>
      <c r="H55" s="30"/>
      <c r="I55" s="30"/>
    </row>
    <row r="56" ht="12.75">
      <c r="E56" s="31"/>
    </row>
    <row r="57" ht="12.75">
      <c r="E57" s="31"/>
    </row>
  </sheetData>
  <sheetProtection selectLockedCells="1" selectUnlockedCells="1"/>
  <mergeCells count="36">
    <mergeCell ref="A1:A10"/>
    <mergeCell ref="B1:D1"/>
    <mergeCell ref="B2:D2"/>
    <mergeCell ref="B3:D3"/>
    <mergeCell ref="B4:D4"/>
    <mergeCell ref="B5:D5"/>
    <mergeCell ref="C6:D6"/>
    <mergeCell ref="B7:D7"/>
    <mergeCell ref="B9:D9"/>
    <mergeCell ref="A12:D12"/>
    <mergeCell ref="A13:D13"/>
    <mergeCell ref="A14:D14"/>
    <mergeCell ref="A21:B21"/>
    <mergeCell ref="A22:B22"/>
    <mergeCell ref="A24:B24"/>
    <mergeCell ref="A25:B25"/>
    <mergeCell ref="A26:D26"/>
    <mergeCell ref="A27:D27"/>
    <mergeCell ref="A28:D28"/>
    <mergeCell ref="A30:D30"/>
    <mergeCell ref="A32:D32"/>
    <mergeCell ref="A33:D33"/>
    <mergeCell ref="A34:D34"/>
    <mergeCell ref="A36:D36"/>
    <mergeCell ref="A37:D37"/>
    <mergeCell ref="A39:D39"/>
    <mergeCell ref="A40:D40"/>
    <mergeCell ref="A41:D42"/>
    <mergeCell ref="A45:D45"/>
    <mergeCell ref="A46:D46"/>
    <mergeCell ref="A47:D47"/>
    <mergeCell ref="A48:D48"/>
    <mergeCell ref="A49:D49"/>
    <mergeCell ref="A50:D50"/>
    <mergeCell ref="A51:D51"/>
    <mergeCell ref="A52:D52"/>
  </mergeCells>
  <printOptions/>
  <pageMargins left="0.39375" right="0" top="1.18125" bottom="0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0"/>
  <sheetViews>
    <sheetView zoomScaleSheetLayoutView="100" workbookViewId="0" topLeftCell="A10">
      <selection activeCell="B1" sqref="B1"/>
    </sheetView>
  </sheetViews>
  <sheetFormatPr defaultColWidth="9.00390625" defaultRowHeight="12.75"/>
  <cols>
    <col min="1" max="1" width="78.00390625" style="0" customWidth="1"/>
    <col min="2" max="2" width="33.25390625" style="0" customWidth="1"/>
    <col min="3" max="3" width="14.75390625" style="0" customWidth="1"/>
    <col min="4" max="4" width="12.125" style="0" customWidth="1"/>
  </cols>
  <sheetData>
    <row r="1" ht="12.75">
      <c r="A1" s="32" t="s">
        <v>46</v>
      </c>
    </row>
    <row r="2" ht="12.75">
      <c r="A2" s="33"/>
    </row>
    <row r="3" spans="1:2" ht="12.75">
      <c r="A3" s="34" t="s">
        <v>47</v>
      </c>
      <c r="B3" s="35" t="s">
        <v>48</v>
      </c>
    </row>
    <row r="4" spans="1:2" ht="12.75">
      <c r="A4" s="36">
        <v>1</v>
      </c>
      <c r="B4" s="37">
        <v>2</v>
      </c>
    </row>
    <row r="5" spans="1:2" ht="12.75">
      <c r="A5" s="38" t="s">
        <v>49</v>
      </c>
      <c r="B5" s="38">
        <v>53221291.53</v>
      </c>
    </row>
    <row r="6" spans="1:2" ht="12.75">
      <c r="A6" s="38" t="s">
        <v>50</v>
      </c>
      <c r="B6" s="38">
        <v>78481131.43</v>
      </c>
    </row>
    <row r="7" spans="1:2" ht="12.75">
      <c r="A7" s="38" t="s">
        <v>51</v>
      </c>
      <c r="B7" s="38"/>
    </row>
    <row r="8" spans="1:2" ht="12.75">
      <c r="A8" s="38" t="s">
        <v>52</v>
      </c>
      <c r="B8" s="38">
        <v>78481131.43</v>
      </c>
    </row>
    <row r="9" spans="1:2" ht="12.75">
      <c r="A9" s="38" t="s">
        <v>53</v>
      </c>
      <c r="B9" s="38"/>
    </row>
    <row r="10" spans="1:2" ht="12.75">
      <c r="A10" s="38" t="s">
        <v>54</v>
      </c>
      <c r="B10" s="38"/>
    </row>
    <row r="11" spans="1:2" ht="12.75">
      <c r="A11" s="38" t="s">
        <v>55</v>
      </c>
      <c r="B11" s="38"/>
    </row>
    <row r="12" spans="1:2" ht="12.75">
      <c r="A12" s="38" t="s">
        <v>56</v>
      </c>
      <c r="B12" s="38">
        <v>51546340.28</v>
      </c>
    </row>
    <row r="13" spans="1:2" ht="12.75">
      <c r="A13" s="38" t="s">
        <v>57</v>
      </c>
      <c r="B13" s="38">
        <v>3305389.02</v>
      </c>
    </row>
    <row r="14" spans="1:2" ht="12.75">
      <c r="A14" s="38" t="s">
        <v>51</v>
      </c>
      <c r="B14" s="38"/>
    </row>
    <row r="15" spans="1:2" ht="12.75">
      <c r="A15" s="38" t="s">
        <v>58</v>
      </c>
      <c r="B15" s="38">
        <v>535886.17</v>
      </c>
    </row>
    <row r="16" spans="1:2" ht="12.75">
      <c r="A16" s="38" t="s">
        <v>59</v>
      </c>
      <c r="B16" s="38">
        <v>2035573.85</v>
      </c>
    </row>
    <row r="17" spans="1:2" ht="12.75">
      <c r="A17" s="38" t="s">
        <v>60</v>
      </c>
      <c r="B17" s="38">
        <v>733929</v>
      </c>
    </row>
    <row r="18" spans="1:2" ht="12.75">
      <c r="A18" s="38" t="s">
        <v>61</v>
      </c>
      <c r="B18" s="38">
        <v>182811.88</v>
      </c>
    </row>
    <row r="19" spans="1:2" ht="12.75">
      <c r="A19" s="38" t="s">
        <v>62</v>
      </c>
      <c r="B19" s="38">
        <v>-51502055.76</v>
      </c>
    </row>
    <row r="20" spans="1:2" ht="12.75">
      <c r="A20" s="38" t="s">
        <v>63</v>
      </c>
      <c r="B20" s="38"/>
    </row>
    <row r="21" spans="1:2" ht="12.75">
      <c r="A21" s="38" t="s">
        <v>64</v>
      </c>
      <c r="B21" s="38"/>
    </row>
    <row r="22" spans="1:2" ht="12.75">
      <c r="A22" s="38" t="s">
        <v>65</v>
      </c>
      <c r="B22" s="38">
        <f>SUM(B24:B33)</f>
        <v>21461.07</v>
      </c>
    </row>
    <row r="23" spans="1:2" ht="12.75">
      <c r="A23" s="38" t="s">
        <v>51</v>
      </c>
      <c r="B23" s="38"/>
    </row>
    <row r="24" spans="1:2" ht="12.75">
      <c r="A24" s="38" t="s">
        <v>66</v>
      </c>
      <c r="B24" s="38"/>
    </row>
    <row r="25" spans="1:2" ht="12.75">
      <c r="A25" s="38" t="s">
        <v>67</v>
      </c>
      <c r="B25" s="38"/>
    </row>
    <row r="26" spans="1:2" ht="12.75">
      <c r="A26" s="38" t="s">
        <v>68</v>
      </c>
      <c r="B26" s="38">
        <v>21461.07</v>
      </c>
    </row>
    <row r="27" spans="1:2" ht="12.75">
      <c r="A27" s="38" t="s">
        <v>69</v>
      </c>
      <c r="B27" s="38"/>
    </row>
    <row r="28" spans="1:2" ht="12.75">
      <c r="A28" s="38" t="s">
        <v>70</v>
      </c>
      <c r="B28" s="38"/>
    </row>
    <row r="29" spans="1:2" ht="12.75">
      <c r="A29" s="38" t="s">
        <v>71</v>
      </c>
      <c r="B29" s="38"/>
    </row>
    <row r="30" spans="1:2" ht="12.75">
      <c r="A30" s="38" t="s">
        <v>72</v>
      </c>
      <c r="B30" s="38"/>
    </row>
    <row r="31" spans="1:2" ht="12.75">
      <c r="A31" s="38" t="s">
        <v>73</v>
      </c>
      <c r="B31" s="38"/>
    </row>
    <row r="32" spans="1:2" ht="12.75">
      <c r="A32" s="38" t="s">
        <v>74</v>
      </c>
      <c r="B32" s="38"/>
    </row>
    <row r="33" spans="1:2" ht="12.75">
      <c r="A33" s="38" t="s">
        <v>75</v>
      </c>
      <c r="B33" s="38"/>
    </row>
    <row r="34" spans="1:2" ht="12.75">
      <c r="A34" s="38" t="s">
        <v>76</v>
      </c>
      <c r="B34" s="38">
        <f>SUM(B36:B45)</f>
        <v>0</v>
      </c>
    </row>
    <row r="35" spans="1:2" ht="12.75">
      <c r="A35" s="38" t="s">
        <v>51</v>
      </c>
      <c r="B35" s="38"/>
    </row>
    <row r="36" spans="1:2" ht="12.75">
      <c r="A36" s="38" t="s">
        <v>77</v>
      </c>
      <c r="B36" s="38"/>
    </row>
    <row r="37" spans="1:2" ht="12.75">
      <c r="A37" s="38" t="s">
        <v>78</v>
      </c>
      <c r="B37" s="38"/>
    </row>
    <row r="38" spans="1:2" ht="12.75">
      <c r="A38" s="38" t="s">
        <v>79</v>
      </c>
      <c r="B38" s="38"/>
    </row>
    <row r="39" spans="1:2" ht="12.75">
      <c r="A39" s="38" t="s">
        <v>80</v>
      </c>
      <c r="B39" s="38"/>
    </row>
    <row r="40" spans="1:2" ht="12.75">
      <c r="A40" s="38" t="s">
        <v>81</v>
      </c>
      <c r="B40" s="38"/>
    </row>
    <row r="41" spans="1:2" ht="12.75">
      <c r="A41" s="38" t="s">
        <v>82</v>
      </c>
      <c r="B41" s="38"/>
    </row>
    <row r="42" spans="1:2" ht="12.75">
      <c r="A42" s="38" t="s">
        <v>83</v>
      </c>
      <c r="B42" s="38"/>
    </row>
    <row r="43" spans="1:2" ht="12.75">
      <c r="A43" s="38" t="s">
        <v>84</v>
      </c>
      <c r="B43" s="38"/>
    </row>
    <row r="44" spans="1:2" ht="12.75">
      <c r="A44" s="38" t="s">
        <v>85</v>
      </c>
      <c r="B44" s="38"/>
    </row>
    <row r="45" spans="1:2" ht="12.75">
      <c r="A45" s="38" t="s">
        <v>86</v>
      </c>
      <c r="B45" s="38"/>
    </row>
    <row r="46" spans="1:2" ht="12.75">
      <c r="A46" s="38" t="s">
        <v>87</v>
      </c>
      <c r="B46" s="38">
        <v>542120.1</v>
      </c>
    </row>
    <row r="47" spans="1:2" ht="12.75">
      <c r="A47" s="38" t="s">
        <v>63</v>
      </c>
      <c r="B47" s="38"/>
    </row>
    <row r="48" spans="1:2" ht="12.75">
      <c r="A48" s="38" t="s">
        <v>88</v>
      </c>
      <c r="B48" s="38"/>
    </row>
    <row r="49" spans="1:2" ht="12.75">
      <c r="A49" s="36">
        <v>1</v>
      </c>
      <c r="B49" s="37">
        <v>2</v>
      </c>
    </row>
    <row r="50" spans="1:2" ht="12.75">
      <c r="A50" s="38" t="s">
        <v>89</v>
      </c>
      <c r="B50" s="38">
        <v>542120.1</v>
      </c>
    </row>
    <row r="51" spans="1:2" ht="12.75">
      <c r="A51" s="38" t="s">
        <v>51</v>
      </c>
      <c r="B51" s="38"/>
    </row>
    <row r="52" spans="1:2" ht="12.75">
      <c r="A52" s="38" t="s">
        <v>90</v>
      </c>
      <c r="B52" s="38">
        <v>542120.1</v>
      </c>
    </row>
    <row r="53" spans="1:2" ht="12.75">
      <c r="A53" s="38" t="s">
        <v>91</v>
      </c>
      <c r="B53" s="38"/>
    </row>
    <row r="54" spans="1:2" ht="12.75">
      <c r="A54" s="38" t="s">
        <v>92</v>
      </c>
      <c r="B54" s="38"/>
    </row>
    <row r="55" spans="1:2" ht="12.75">
      <c r="A55" s="38" t="s">
        <v>93</v>
      </c>
      <c r="B55" s="38"/>
    </row>
    <row r="56" spans="1:2" ht="12.75">
      <c r="A56" s="38" t="s">
        <v>94</v>
      </c>
      <c r="B56" s="38"/>
    </row>
    <row r="57" spans="1:2" ht="12.75">
      <c r="A57" s="38" t="s">
        <v>95</v>
      </c>
      <c r="B57" s="38"/>
    </row>
    <row r="58" spans="1:2" ht="12.75">
      <c r="A58" s="38" t="s">
        <v>96</v>
      </c>
      <c r="B58" s="38"/>
    </row>
    <row r="59" spans="1:2" ht="12.75">
      <c r="A59" s="38" t="s">
        <v>97</v>
      </c>
      <c r="B59" s="38"/>
    </row>
    <row r="60" spans="1:2" ht="12.75">
      <c r="A60" s="38" t="s">
        <v>98</v>
      </c>
      <c r="B60" s="38"/>
    </row>
    <row r="61" spans="1:2" ht="12.75">
      <c r="A61" s="38" t="s">
        <v>99</v>
      </c>
      <c r="B61" s="38"/>
    </row>
    <row r="62" spans="1:2" ht="12.75">
      <c r="A62" s="38" t="s">
        <v>100</v>
      </c>
      <c r="B62" s="38"/>
    </row>
    <row r="63" spans="1:2" ht="12.75">
      <c r="A63" s="38" t="s">
        <v>101</v>
      </c>
      <c r="B63" s="38"/>
    </row>
    <row r="64" spans="1:2" ht="12.75">
      <c r="A64" s="38" t="s">
        <v>102</v>
      </c>
      <c r="B64" s="38"/>
    </row>
    <row r="65" spans="1:2" ht="12.75">
      <c r="A65" s="38" t="s">
        <v>103</v>
      </c>
      <c r="B65" s="38">
        <f>SUM(B67:B79)</f>
        <v>0</v>
      </c>
    </row>
    <row r="66" spans="1:2" ht="12.75">
      <c r="A66" s="38" t="s">
        <v>51</v>
      </c>
      <c r="B66" s="38"/>
    </row>
    <row r="67" spans="1:2" ht="12.75">
      <c r="A67" s="38" t="s">
        <v>104</v>
      </c>
      <c r="B67" s="38"/>
    </row>
    <row r="68" spans="1:2" ht="12.75">
      <c r="A68" s="38" t="s">
        <v>105</v>
      </c>
      <c r="B68" s="38"/>
    </row>
    <row r="69" spans="1:2" ht="12.75">
      <c r="A69" s="38" t="s">
        <v>106</v>
      </c>
      <c r="B69" s="38"/>
    </row>
    <row r="70" spans="1:2" ht="12.75">
      <c r="A70" s="38" t="s">
        <v>107</v>
      </c>
      <c r="B70" s="38"/>
    </row>
    <row r="71" spans="1:2" ht="12.75">
      <c r="A71" s="38" t="s">
        <v>108</v>
      </c>
      <c r="B71" s="38"/>
    </row>
    <row r="72" spans="1:2" ht="12.75">
      <c r="A72" s="38" t="s">
        <v>109</v>
      </c>
      <c r="B72" s="38"/>
    </row>
    <row r="73" spans="1:2" ht="12.75">
      <c r="A73" s="38" t="s">
        <v>110</v>
      </c>
      <c r="B73" s="38"/>
    </row>
    <row r="74" spans="1:2" ht="12.75">
      <c r="A74" s="38" t="s">
        <v>111</v>
      </c>
      <c r="B74" s="38"/>
    </row>
    <row r="75" spans="1:2" ht="12.75">
      <c r="A75" s="38" t="s">
        <v>112</v>
      </c>
      <c r="B75" s="38"/>
    </row>
    <row r="76" spans="1:2" ht="12.75">
      <c r="A76" s="38" t="s">
        <v>113</v>
      </c>
      <c r="B76" s="38"/>
    </row>
    <row r="77" spans="1:2" ht="12.75">
      <c r="A77" s="38" t="s">
        <v>114</v>
      </c>
      <c r="B77" s="38"/>
    </row>
    <row r="78" spans="1:2" ht="12.75">
      <c r="A78" s="38" t="s">
        <v>115</v>
      </c>
      <c r="B78" s="38"/>
    </row>
    <row r="79" spans="1:2" ht="12.75">
      <c r="A79" s="38" t="s">
        <v>116</v>
      </c>
      <c r="B79" s="38"/>
    </row>
    <row r="80" ht="12.75">
      <c r="A80" s="39"/>
    </row>
  </sheetData>
  <sheetProtection selectLockedCells="1" selectUnlockedCells="1"/>
  <autoFilter ref="A4:K79"/>
  <printOptions/>
  <pageMargins left="0.5902777777777778" right="0.39375" top="0.39375" bottom="0.39375" header="0.5118055555555555" footer="0.5118055555555555"/>
  <pageSetup horizontalDpi="300" verticalDpi="300" orientation="portrait" paperSize="9" scale="85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2"/>
  <sheetViews>
    <sheetView zoomScaleSheetLayoutView="100" workbookViewId="0" topLeftCell="E46">
      <selection activeCell="K130" sqref="K130"/>
    </sheetView>
  </sheetViews>
  <sheetFormatPr defaultColWidth="9.00390625" defaultRowHeight="12.75"/>
  <cols>
    <col min="1" max="1" width="16.25390625" style="0" customWidth="1"/>
    <col min="2" max="2" width="42.25390625" style="0" customWidth="1"/>
    <col min="3" max="3" width="7.00390625" style="0" customWidth="1"/>
    <col min="4" max="4" width="14.75390625" style="40" customWidth="1"/>
    <col min="5" max="5" width="18.75390625" style="40" customWidth="1"/>
    <col min="6" max="6" width="12.875" style="40" customWidth="1"/>
    <col min="7" max="7" width="13.875" style="40" customWidth="1"/>
    <col min="8" max="8" width="18.625" style="40" customWidth="1"/>
    <col min="9" max="9" width="12.75390625" style="40" customWidth="1"/>
    <col min="10" max="10" width="13.75390625" style="40" customWidth="1"/>
    <col min="11" max="11" width="18.75390625" style="40" customWidth="1"/>
    <col min="12" max="12" width="11.875" style="0" customWidth="1"/>
  </cols>
  <sheetData>
    <row r="1" ht="12.75">
      <c r="B1" s="41"/>
    </row>
    <row r="2" ht="12.75">
      <c r="B2" s="42" t="s">
        <v>117</v>
      </c>
    </row>
    <row r="3" ht="12.75">
      <c r="B3" s="39"/>
    </row>
    <row r="4" spans="2:12" ht="12.75" customHeight="1">
      <c r="B4" s="43" t="s">
        <v>47</v>
      </c>
      <c r="C4" s="43" t="s">
        <v>118</v>
      </c>
      <c r="D4" s="44" t="s">
        <v>119</v>
      </c>
      <c r="E4" s="44"/>
      <c r="F4" s="44"/>
      <c r="G4" s="45" t="s">
        <v>120</v>
      </c>
      <c r="H4" s="45"/>
      <c r="I4" s="45"/>
      <c r="J4" s="45"/>
      <c r="K4" s="45"/>
      <c r="L4" s="45"/>
    </row>
    <row r="5" spans="2:12" ht="12.75" customHeight="1">
      <c r="B5" s="43"/>
      <c r="C5" s="43"/>
      <c r="D5" s="44" t="s">
        <v>121</v>
      </c>
      <c r="E5" s="44" t="s">
        <v>122</v>
      </c>
      <c r="F5" s="44"/>
      <c r="G5" s="44" t="s">
        <v>123</v>
      </c>
      <c r="H5" s="44"/>
      <c r="I5" s="44"/>
      <c r="J5" s="45" t="s">
        <v>124</v>
      </c>
      <c r="K5" s="45"/>
      <c r="L5" s="45"/>
    </row>
    <row r="6" spans="2:12" ht="12.75" customHeight="1">
      <c r="B6" s="43"/>
      <c r="C6" s="43"/>
      <c r="D6" s="44"/>
      <c r="E6" s="44"/>
      <c r="F6" s="44"/>
      <c r="G6" s="44" t="s">
        <v>121</v>
      </c>
      <c r="H6" s="44" t="s">
        <v>122</v>
      </c>
      <c r="I6" s="44"/>
      <c r="J6" s="44" t="s">
        <v>121</v>
      </c>
      <c r="K6" s="45" t="s">
        <v>122</v>
      </c>
      <c r="L6" s="45"/>
    </row>
    <row r="7" spans="2:12" ht="12.75">
      <c r="B7" s="43"/>
      <c r="C7" s="43"/>
      <c r="D7" s="44"/>
      <c r="E7" s="44" t="s">
        <v>125</v>
      </c>
      <c r="F7" s="44" t="s">
        <v>126</v>
      </c>
      <c r="G7" s="44"/>
      <c r="H7" s="44" t="s">
        <v>125</v>
      </c>
      <c r="I7" s="44" t="s">
        <v>126</v>
      </c>
      <c r="J7" s="44"/>
      <c r="K7" s="44" t="s">
        <v>125</v>
      </c>
      <c r="L7" s="45" t="s">
        <v>126</v>
      </c>
    </row>
    <row r="8" spans="2:12" s="46" customFormat="1" ht="12.75">
      <c r="B8" s="18">
        <v>1</v>
      </c>
      <c r="C8" s="18">
        <v>2</v>
      </c>
      <c r="D8" s="47">
        <v>3</v>
      </c>
      <c r="E8" s="48">
        <v>4</v>
      </c>
      <c r="F8" s="47">
        <v>5</v>
      </c>
      <c r="G8" s="47">
        <v>6</v>
      </c>
      <c r="H8" s="48">
        <v>7</v>
      </c>
      <c r="I8" s="47">
        <v>8</v>
      </c>
      <c r="J8" s="47">
        <v>9</v>
      </c>
      <c r="K8" s="48">
        <v>10</v>
      </c>
      <c r="L8" s="47">
        <v>11</v>
      </c>
    </row>
    <row r="9" spans="2:12" ht="12.75">
      <c r="B9" s="49" t="s">
        <v>127</v>
      </c>
      <c r="C9" s="49"/>
      <c r="D9" s="50">
        <f>E9+F9</f>
        <v>283450.93</v>
      </c>
      <c r="E9" s="50">
        <f>E11+E12+E13</f>
        <v>283450.93</v>
      </c>
      <c r="F9" s="50">
        <f>F11+F12+F13</f>
        <v>0</v>
      </c>
      <c r="G9" s="50">
        <f>H9+I9</f>
        <v>0</v>
      </c>
      <c r="H9" s="50">
        <f>H11+H12+H13</f>
        <v>0</v>
      </c>
      <c r="I9" s="50">
        <f>I11+I12+I13</f>
        <v>0</v>
      </c>
      <c r="J9" s="50">
        <f>K9+L9</f>
        <v>0</v>
      </c>
      <c r="K9" s="50">
        <f>K11+K12+K13</f>
        <v>0</v>
      </c>
      <c r="L9" s="50">
        <f>L11+L12+L13</f>
        <v>0</v>
      </c>
    </row>
    <row r="10" spans="2:12" ht="12.75">
      <c r="B10" s="51" t="s">
        <v>51</v>
      </c>
      <c r="C10" s="14"/>
      <c r="D10" s="52">
        <f aca="true" t="shared" si="0" ref="D10:D76">E10+F10</f>
        <v>0</v>
      </c>
      <c r="E10" s="52"/>
      <c r="F10" s="52"/>
      <c r="G10" s="52">
        <f aca="true" t="shared" si="1" ref="G10:G55">H10+I10</f>
        <v>0</v>
      </c>
      <c r="H10" s="52"/>
      <c r="I10" s="52"/>
      <c r="J10" s="52">
        <f aca="true" t="shared" si="2" ref="J10:J55">K10+L10</f>
        <v>0</v>
      </c>
      <c r="K10" s="52"/>
      <c r="L10" s="52"/>
    </row>
    <row r="11" spans="2:12" ht="14.25" customHeight="1">
      <c r="B11" s="14" t="s">
        <v>128</v>
      </c>
      <c r="C11" s="14"/>
      <c r="D11" s="52">
        <f t="shared" si="0"/>
        <v>0</v>
      </c>
      <c r="E11" s="52"/>
      <c r="F11" s="52"/>
      <c r="G11" s="52">
        <f t="shared" si="1"/>
        <v>0</v>
      </c>
      <c r="H11" s="52"/>
      <c r="I11" s="52"/>
      <c r="J11" s="52">
        <f t="shared" si="2"/>
        <v>0</v>
      </c>
      <c r="K11" s="52"/>
      <c r="L11" s="52"/>
    </row>
    <row r="12" spans="2:12" ht="12.75">
      <c r="B12" s="14" t="s">
        <v>129</v>
      </c>
      <c r="C12" s="14"/>
      <c r="D12" s="52">
        <f t="shared" si="0"/>
        <v>0</v>
      </c>
      <c r="E12" s="52"/>
      <c r="F12" s="52"/>
      <c r="G12" s="52">
        <f t="shared" si="1"/>
        <v>0</v>
      </c>
      <c r="H12" s="52"/>
      <c r="I12" s="52"/>
      <c r="J12" s="52">
        <f t="shared" si="2"/>
        <v>0</v>
      </c>
      <c r="K12" s="52"/>
      <c r="L12" s="52"/>
    </row>
    <row r="13" spans="2:12" ht="12.75">
      <c r="B13" s="14" t="s">
        <v>130</v>
      </c>
      <c r="C13" s="14"/>
      <c r="D13" s="52">
        <f t="shared" si="0"/>
        <v>283450.93</v>
      </c>
      <c r="E13" s="52">
        <f>283450.93</f>
        <v>283450.93</v>
      </c>
      <c r="F13" s="52"/>
      <c r="G13" s="52">
        <f t="shared" si="1"/>
        <v>0</v>
      </c>
      <c r="H13" s="52"/>
      <c r="I13" s="52"/>
      <c r="J13" s="52">
        <f t="shared" si="2"/>
        <v>0</v>
      </c>
      <c r="K13" s="52"/>
      <c r="L13" s="52"/>
    </row>
    <row r="14" spans="2:12" ht="12.75">
      <c r="B14" s="53" t="s">
        <v>131</v>
      </c>
      <c r="C14" s="49"/>
      <c r="D14" s="50">
        <f t="shared" si="0"/>
        <v>40668655</v>
      </c>
      <c r="E14" s="50">
        <f>E16+E19+E27+E28+E29+E30+E31+E32+E33+E34</f>
        <v>40668655</v>
      </c>
      <c r="F14" s="50">
        <f>F16+F19+F27+F28+F29+F30+F31+F32+F33+F34</f>
        <v>0</v>
      </c>
      <c r="G14" s="50">
        <f t="shared" si="1"/>
        <v>43326563</v>
      </c>
      <c r="H14" s="50">
        <f>H16+H19+H27+H28+H29+H30+H31+H32+H33+H34</f>
        <v>43326563</v>
      </c>
      <c r="I14" s="50">
        <f>I16+I19+I27+I28+I29+I30+I31+I32+I33+I34</f>
        <v>0</v>
      </c>
      <c r="J14" s="50">
        <f t="shared" si="2"/>
        <v>45247094</v>
      </c>
      <c r="K14" s="50">
        <f>K16+K19+K27+K28+K29+K30+K31+K32+K33+K34</f>
        <v>45247094</v>
      </c>
      <c r="L14" s="50">
        <f>L16+L19+L27+L28+L29+L30+L31+L32+L33+L34</f>
        <v>0</v>
      </c>
    </row>
    <row r="15" spans="2:12" ht="12.75">
      <c r="B15" s="54" t="s">
        <v>51</v>
      </c>
      <c r="C15" s="17"/>
      <c r="D15" s="52">
        <f t="shared" si="0"/>
        <v>0</v>
      </c>
      <c r="E15" s="52"/>
      <c r="F15" s="52"/>
      <c r="G15" s="52">
        <f t="shared" si="1"/>
        <v>0</v>
      </c>
      <c r="H15" s="52"/>
      <c r="I15" s="52"/>
      <c r="J15" s="52">
        <f t="shared" si="2"/>
        <v>0</v>
      </c>
      <c r="K15" s="52"/>
      <c r="L15" s="52"/>
    </row>
    <row r="16" spans="2:12" ht="12.75">
      <c r="B16" s="55" t="s">
        <v>132</v>
      </c>
      <c r="C16" s="56">
        <v>120</v>
      </c>
      <c r="D16" s="57">
        <f t="shared" si="0"/>
        <v>2700</v>
      </c>
      <c r="E16" s="57">
        <f>E17</f>
        <v>2700</v>
      </c>
      <c r="F16" s="57">
        <f>F17</f>
        <v>0</v>
      </c>
      <c r="G16" s="57">
        <f t="shared" si="1"/>
        <v>2700</v>
      </c>
      <c r="H16" s="57">
        <f>H17</f>
        <v>2700</v>
      </c>
      <c r="I16" s="57">
        <f>I17</f>
        <v>0</v>
      </c>
      <c r="J16" s="57">
        <f t="shared" si="2"/>
        <v>2700</v>
      </c>
      <c r="K16" s="57">
        <f>K17</f>
        <v>2700</v>
      </c>
      <c r="L16" s="57">
        <f>L17</f>
        <v>0</v>
      </c>
    </row>
    <row r="17" spans="2:12" ht="12.75">
      <c r="B17" s="17" t="s">
        <v>133</v>
      </c>
      <c r="C17" s="58">
        <v>120</v>
      </c>
      <c r="D17" s="52">
        <f t="shared" si="0"/>
        <v>2700</v>
      </c>
      <c r="E17" s="52">
        <f>2700</f>
        <v>2700</v>
      </c>
      <c r="F17" s="52"/>
      <c r="G17" s="52">
        <f t="shared" si="1"/>
        <v>2700</v>
      </c>
      <c r="H17" s="52">
        <f>2700</f>
        <v>2700</v>
      </c>
      <c r="I17" s="52"/>
      <c r="J17" s="52">
        <f t="shared" si="2"/>
        <v>2700</v>
      </c>
      <c r="K17" s="52">
        <f>2700</f>
        <v>2700</v>
      </c>
      <c r="L17" s="52"/>
    </row>
    <row r="18" spans="2:12" ht="12.75">
      <c r="B18" s="17"/>
      <c r="C18" s="58"/>
      <c r="D18" s="52">
        <f t="shared" si="0"/>
        <v>0</v>
      </c>
      <c r="E18" s="52"/>
      <c r="F18" s="52"/>
      <c r="G18" s="52">
        <f t="shared" si="1"/>
        <v>0</v>
      </c>
      <c r="H18" s="52"/>
      <c r="I18" s="52"/>
      <c r="J18" s="52">
        <f t="shared" si="2"/>
        <v>0</v>
      </c>
      <c r="K18" s="52"/>
      <c r="L18" s="52"/>
    </row>
    <row r="19" spans="2:12" ht="12.75">
      <c r="B19" s="55" t="s">
        <v>134</v>
      </c>
      <c r="C19" s="56">
        <v>130</v>
      </c>
      <c r="D19" s="57">
        <f t="shared" si="0"/>
        <v>627600</v>
      </c>
      <c r="E19" s="57">
        <f>SUM(E21:E26)</f>
        <v>627600</v>
      </c>
      <c r="F19" s="57">
        <f>SUM(F22:F26)</f>
        <v>0</v>
      </c>
      <c r="G19" s="57">
        <f t="shared" si="1"/>
        <v>627600</v>
      </c>
      <c r="H19" s="57">
        <f>SUM(H21:H26)</f>
        <v>627600</v>
      </c>
      <c r="I19" s="57">
        <f>SUM(I22:I26)</f>
        <v>0</v>
      </c>
      <c r="J19" s="57">
        <f t="shared" si="2"/>
        <v>627600</v>
      </c>
      <c r="K19" s="57">
        <f>SUM(K21:K26)</f>
        <v>627600</v>
      </c>
      <c r="L19" s="57">
        <f>SUM(L22:L26)</f>
        <v>0</v>
      </c>
    </row>
    <row r="20" spans="2:12" ht="12.75">
      <c r="B20" s="54" t="s">
        <v>51</v>
      </c>
      <c r="C20" s="58"/>
      <c r="D20" s="52"/>
      <c r="E20" s="52"/>
      <c r="F20" s="52"/>
      <c r="G20" s="52">
        <f t="shared" si="1"/>
        <v>0</v>
      </c>
      <c r="H20" s="52"/>
      <c r="I20" s="52"/>
      <c r="J20" s="52">
        <f t="shared" si="2"/>
        <v>0</v>
      </c>
      <c r="K20" s="52"/>
      <c r="L20" s="52"/>
    </row>
    <row r="21" spans="2:12" ht="12.75">
      <c r="B21" s="17" t="s">
        <v>135</v>
      </c>
      <c r="C21" s="58">
        <v>130</v>
      </c>
      <c r="D21" s="52">
        <f t="shared" si="0"/>
        <v>175120</v>
      </c>
      <c r="E21" s="52">
        <f>175120</f>
        <v>175120</v>
      </c>
      <c r="F21" s="52"/>
      <c r="G21" s="52"/>
      <c r="H21" s="52">
        <f aca="true" t="shared" si="3" ref="H21:H27">E21</f>
        <v>175120</v>
      </c>
      <c r="I21" s="52"/>
      <c r="J21" s="52"/>
      <c r="K21" s="52">
        <f aca="true" t="shared" si="4" ref="K21:K27">E21</f>
        <v>175120</v>
      </c>
      <c r="L21" s="52"/>
    </row>
    <row r="22" spans="2:12" ht="12.75">
      <c r="B22" s="17" t="s">
        <v>136</v>
      </c>
      <c r="C22" s="58">
        <v>130</v>
      </c>
      <c r="D22" s="52">
        <f t="shared" si="0"/>
        <v>146160</v>
      </c>
      <c r="E22" s="52">
        <f>146160</f>
        <v>146160</v>
      </c>
      <c r="F22" s="52"/>
      <c r="G22" s="52">
        <f t="shared" si="1"/>
        <v>146160</v>
      </c>
      <c r="H22" s="52">
        <f t="shared" si="3"/>
        <v>146160</v>
      </c>
      <c r="I22" s="52"/>
      <c r="J22" s="52">
        <f t="shared" si="2"/>
        <v>146160</v>
      </c>
      <c r="K22" s="52">
        <f t="shared" si="4"/>
        <v>146160</v>
      </c>
      <c r="L22" s="52"/>
    </row>
    <row r="23" spans="2:12" ht="12.75">
      <c r="B23" s="17" t="s">
        <v>137</v>
      </c>
      <c r="C23" s="58">
        <v>130</v>
      </c>
      <c r="D23" s="52">
        <f>E23+F23</f>
        <v>89600</v>
      </c>
      <c r="E23" s="52">
        <f>89600</f>
        <v>89600</v>
      </c>
      <c r="F23" s="52"/>
      <c r="G23" s="52"/>
      <c r="H23" s="52">
        <f t="shared" si="3"/>
        <v>89600</v>
      </c>
      <c r="I23" s="52"/>
      <c r="J23" s="52">
        <f>K23+L23</f>
        <v>89600</v>
      </c>
      <c r="K23" s="52">
        <f t="shared" si="4"/>
        <v>89600</v>
      </c>
      <c r="L23" s="52"/>
    </row>
    <row r="24" spans="2:12" ht="12.75">
      <c r="B24" s="17" t="s">
        <v>138</v>
      </c>
      <c r="C24" s="58">
        <v>130</v>
      </c>
      <c r="D24" s="52">
        <f>E24+F24</f>
        <v>50960</v>
      </c>
      <c r="E24" s="52">
        <f>50960</f>
        <v>50960</v>
      </c>
      <c r="F24" s="52"/>
      <c r="G24" s="52"/>
      <c r="H24" s="52">
        <f t="shared" si="3"/>
        <v>50960</v>
      </c>
      <c r="I24" s="52"/>
      <c r="J24" s="52">
        <f>K24+L24</f>
        <v>50960</v>
      </c>
      <c r="K24" s="52">
        <f t="shared" si="4"/>
        <v>50960</v>
      </c>
      <c r="L24" s="52"/>
    </row>
    <row r="25" spans="2:12" ht="12.75">
      <c r="B25" s="17" t="s">
        <v>139</v>
      </c>
      <c r="C25" s="58">
        <v>130</v>
      </c>
      <c r="D25" s="52">
        <f t="shared" si="0"/>
        <v>44800</v>
      </c>
      <c r="E25" s="52">
        <f>44800</f>
        <v>44800</v>
      </c>
      <c r="F25" s="52"/>
      <c r="G25" s="52">
        <f t="shared" si="1"/>
        <v>44800</v>
      </c>
      <c r="H25" s="52">
        <f t="shared" si="3"/>
        <v>44800</v>
      </c>
      <c r="I25" s="52"/>
      <c r="J25" s="52">
        <f t="shared" si="2"/>
        <v>44800</v>
      </c>
      <c r="K25" s="52">
        <f t="shared" si="4"/>
        <v>44800</v>
      </c>
      <c r="L25" s="52"/>
    </row>
    <row r="26" spans="2:12" ht="12.75">
      <c r="B26" s="17" t="s">
        <v>140</v>
      </c>
      <c r="C26" s="58">
        <v>130</v>
      </c>
      <c r="D26" s="52">
        <f t="shared" si="0"/>
        <v>120960</v>
      </c>
      <c r="E26" s="52">
        <f>120960</f>
        <v>120960</v>
      </c>
      <c r="F26" s="52"/>
      <c r="G26" s="52">
        <f t="shared" si="1"/>
        <v>120960</v>
      </c>
      <c r="H26" s="52">
        <f t="shared" si="3"/>
        <v>120960</v>
      </c>
      <c r="I26" s="52"/>
      <c r="J26" s="52">
        <f t="shared" si="2"/>
        <v>120960</v>
      </c>
      <c r="K26" s="52">
        <f t="shared" si="4"/>
        <v>120960</v>
      </c>
      <c r="L26" s="52"/>
    </row>
    <row r="27" spans="2:12" ht="12.75">
      <c r="B27" s="55" t="s">
        <v>141</v>
      </c>
      <c r="C27" s="56">
        <v>130</v>
      </c>
      <c r="D27" s="57">
        <f t="shared" si="0"/>
        <v>119347</v>
      </c>
      <c r="E27" s="57">
        <v>119347</v>
      </c>
      <c r="F27" s="57"/>
      <c r="G27" s="57">
        <f t="shared" si="1"/>
        <v>119347</v>
      </c>
      <c r="H27" s="57">
        <f t="shared" si="3"/>
        <v>119347</v>
      </c>
      <c r="I27" s="57"/>
      <c r="J27" s="57">
        <f t="shared" si="2"/>
        <v>119347</v>
      </c>
      <c r="K27" s="57">
        <f t="shared" si="4"/>
        <v>119347</v>
      </c>
      <c r="L27" s="59"/>
    </row>
    <row r="28" spans="2:12" ht="12.75">
      <c r="B28" s="55" t="s">
        <v>142</v>
      </c>
      <c r="C28" s="56">
        <v>130</v>
      </c>
      <c r="D28" s="57">
        <f t="shared" si="0"/>
        <v>0</v>
      </c>
      <c r="E28" s="57"/>
      <c r="F28" s="57"/>
      <c r="G28" s="57">
        <f t="shared" si="1"/>
        <v>0</v>
      </c>
      <c r="H28" s="57"/>
      <c r="I28" s="57"/>
      <c r="J28" s="57">
        <f t="shared" si="2"/>
        <v>0</v>
      </c>
      <c r="K28" s="57"/>
      <c r="L28" s="59"/>
    </row>
    <row r="29" spans="1:12" ht="51.75" customHeight="1">
      <c r="A29" t="s">
        <v>143</v>
      </c>
      <c r="B29" s="60" t="s">
        <v>144</v>
      </c>
      <c r="C29" s="56">
        <v>130</v>
      </c>
      <c r="D29" s="57">
        <f t="shared" si="0"/>
        <v>3600366</v>
      </c>
      <c r="E29" s="57">
        <f>3600366</f>
        <v>3600366</v>
      </c>
      <c r="F29" s="57"/>
      <c r="G29" s="57">
        <f t="shared" si="1"/>
        <v>3600366</v>
      </c>
      <c r="H29" s="57">
        <f>E29</f>
        <v>3600366</v>
      </c>
      <c r="I29" s="57"/>
      <c r="J29" s="57">
        <f t="shared" si="2"/>
        <v>3600366</v>
      </c>
      <c r="K29" s="57">
        <f>E29</f>
        <v>3600366</v>
      </c>
      <c r="L29" s="59"/>
    </row>
    <row r="30" spans="1:12" ht="12.75">
      <c r="A30" t="s">
        <v>145</v>
      </c>
      <c r="B30" s="55" t="s">
        <v>146</v>
      </c>
      <c r="C30" s="56">
        <v>180</v>
      </c>
      <c r="D30" s="57">
        <f t="shared" si="0"/>
        <v>0</v>
      </c>
      <c r="E30" s="57">
        <v>0</v>
      </c>
      <c r="F30" s="57"/>
      <c r="G30" s="57">
        <f t="shared" si="1"/>
        <v>0</v>
      </c>
      <c r="H30" s="57">
        <v>0</v>
      </c>
      <c r="I30" s="57"/>
      <c r="J30" s="57">
        <f t="shared" si="2"/>
        <v>0</v>
      </c>
      <c r="K30" s="57">
        <v>0</v>
      </c>
      <c r="L30" s="59"/>
    </row>
    <row r="31" spans="1:12" ht="12.75">
      <c r="A31" t="s">
        <v>147</v>
      </c>
      <c r="B31" s="55" t="s">
        <v>128</v>
      </c>
      <c r="C31" s="56">
        <v>180</v>
      </c>
      <c r="D31" s="57">
        <f>E31+F31</f>
        <v>35963642</v>
      </c>
      <c r="E31" s="57">
        <f>35963642</f>
        <v>35963642</v>
      </c>
      <c r="F31" s="57"/>
      <c r="G31" s="57">
        <f t="shared" si="1"/>
        <v>38100697</v>
      </c>
      <c r="H31" s="57">
        <f>38100697</f>
        <v>38100697</v>
      </c>
      <c r="I31" s="57"/>
      <c r="J31" s="57">
        <f t="shared" si="2"/>
        <v>40021228</v>
      </c>
      <c r="K31" s="57">
        <f>40021228</f>
        <v>40021228</v>
      </c>
      <c r="L31" s="55"/>
    </row>
    <row r="32" spans="2:12" ht="12.75">
      <c r="B32" s="55" t="s">
        <v>148</v>
      </c>
      <c r="C32" s="56">
        <v>180</v>
      </c>
      <c r="D32" s="57">
        <f>E32+F32</f>
        <v>355000</v>
      </c>
      <c r="E32" s="57">
        <f>355000</f>
        <v>355000</v>
      </c>
      <c r="F32" s="57"/>
      <c r="G32" s="57">
        <f t="shared" si="1"/>
        <v>875853</v>
      </c>
      <c r="H32" s="57">
        <f>875853</f>
        <v>875853</v>
      </c>
      <c r="I32" s="57"/>
      <c r="J32" s="57">
        <f t="shared" si="2"/>
        <v>875853</v>
      </c>
      <c r="K32" s="57">
        <f>875853</f>
        <v>875853</v>
      </c>
      <c r="L32" s="55"/>
    </row>
    <row r="33" spans="1:12" ht="12.75">
      <c r="A33" t="s">
        <v>149</v>
      </c>
      <c r="B33" s="55" t="s">
        <v>150</v>
      </c>
      <c r="C33" s="56">
        <v>180</v>
      </c>
      <c r="D33" s="57">
        <f t="shared" si="0"/>
        <v>0</v>
      </c>
      <c r="E33" s="57"/>
      <c r="F33" s="57"/>
      <c r="G33" s="57">
        <f t="shared" si="1"/>
        <v>0</v>
      </c>
      <c r="H33" s="57"/>
      <c r="I33" s="57"/>
      <c r="J33" s="57">
        <f t="shared" si="2"/>
        <v>0</v>
      </c>
      <c r="K33" s="57"/>
      <c r="L33" s="55"/>
    </row>
    <row r="34" spans="1:12" ht="12.75">
      <c r="A34" t="s">
        <v>151</v>
      </c>
      <c r="B34" s="61" t="s">
        <v>152</v>
      </c>
      <c r="C34" s="56">
        <v>400</v>
      </c>
      <c r="D34" s="57">
        <f t="shared" si="0"/>
        <v>0</v>
      </c>
      <c r="E34" s="57">
        <f>SUM(E36:E39)</f>
        <v>0</v>
      </c>
      <c r="F34" s="57">
        <f>SUM(F36:F39)</f>
        <v>0</v>
      </c>
      <c r="G34" s="57">
        <f t="shared" si="1"/>
        <v>0</v>
      </c>
      <c r="H34" s="57">
        <f>SUM(H36:H39)</f>
        <v>0</v>
      </c>
      <c r="I34" s="57">
        <f>SUM(I36:I39)</f>
        <v>0</v>
      </c>
      <c r="J34" s="57">
        <f t="shared" si="2"/>
        <v>0</v>
      </c>
      <c r="K34" s="57">
        <f>SUM(K36:K39)</f>
        <v>0</v>
      </c>
      <c r="L34" s="55">
        <f>SUM(L36:L39)</f>
        <v>0</v>
      </c>
    </row>
    <row r="35" spans="2:12" ht="12.75">
      <c r="B35" s="62" t="s">
        <v>51</v>
      </c>
      <c r="C35" s="63" t="s">
        <v>153</v>
      </c>
      <c r="D35" s="52">
        <f t="shared" si="0"/>
        <v>0</v>
      </c>
      <c r="E35" s="52"/>
      <c r="F35" s="52"/>
      <c r="G35" s="52">
        <f t="shared" si="1"/>
        <v>0</v>
      </c>
      <c r="H35" s="52"/>
      <c r="I35" s="52"/>
      <c r="J35" s="52">
        <f t="shared" si="2"/>
        <v>0</v>
      </c>
      <c r="K35" s="52"/>
      <c r="L35" s="14"/>
    </row>
    <row r="36" spans="2:12" ht="12.75">
      <c r="B36" s="64" t="s">
        <v>154</v>
      </c>
      <c r="C36" s="63" t="s">
        <v>153</v>
      </c>
      <c r="D36" s="52">
        <f t="shared" si="0"/>
        <v>0</v>
      </c>
      <c r="E36" s="52"/>
      <c r="F36" s="52"/>
      <c r="G36" s="52">
        <f t="shared" si="1"/>
        <v>0</v>
      </c>
      <c r="H36" s="52"/>
      <c r="I36" s="52"/>
      <c r="J36" s="52">
        <f t="shared" si="2"/>
        <v>0</v>
      </c>
      <c r="K36" s="52"/>
      <c r="L36" s="14"/>
    </row>
    <row r="37" spans="2:12" ht="12.75">
      <c r="B37" s="64" t="s">
        <v>155</v>
      </c>
      <c r="C37" s="63" t="s">
        <v>153</v>
      </c>
      <c r="D37" s="52">
        <f t="shared" si="0"/>
        <v>0</v>
      </c>
      <c r="E37" s="52"/>
      <c r="F37" s="52"/>
      <c r="G37" s="52">
        <f t="shared" si="1"/>
        <v>0</v>
      </c>
      <c r="H37" s="52"/>
      <c r="I37" s="52"/>
      <c r="J37" s="52">
        <f t="shared" si="2"/>
        <v>0</v>
      </c>
      <c r="K37" s="52"/>
      <c r="L37" s="14"/>
    </row>
    <row r="38" spans="2:12" ht="12.75">
      <c r="B38" s="64" t="s">
        <v>156</v>
      </c>
      <c r="C38" s="63" t="s">
        <v>153</v>
      </c>
      <c r="D38" s="52">
        <f t="shared" si="0"/>
        <v>0</v>
      </c>
      <c r="E38" s="52"/>
      <c r="F38" s="52"/>
      <c r="G38" s="52">
        <f t="shared" si="1"/>
        <v>0</v>
      </c>
      <c r="H38" s="52"/>
      <c r="I38" s="52"/>
      <c r="J38" s="52">
        <f t="shared" si="2"/>
        <v>0</v>
      </c>
      <c r="K38" s="52"/>
      <c r="L38" s="14"/>
    </row>
    <row r="39" spans="2:12" ht="12.75">
      <c r="B39" s="64" t="s">
        <v>157</v>
      </c>
      <c r="C39" s="63" t="s">
        <v>153</v>
      </c>
      <c r="D39" s="52">
        <f t="shared" si="0"/>
        <v>0</v>
      </c>
      <c r="E39" s="52"/>
      <c r="F39" s="52"/>
      <c r="G39" s="52">
        <f t="shared" si="1"/>
        <v>0</v>
      </c>
      <c r="H39" s="52"/>
      <c r="I39" s="52"/>
      <c r="J39" s="52">
        <f t="shared" si="2"/>
        <v>0</v>
      </c>
      <c r="K39" s="52"/>
      <c r="L39" s="14"/>
    </row>
    <row r="40" spans="2:12" ht="12.75">
      <c r="B40" s="65" t="s">
        <v>158</v>
      </c>
      <c r="C40" s="66"/>
      <c r="D40" s="50">
        <f t="shared" si="0"/>
        <v>40952105.93</v>
      </c>
      <c r="E40" s="50">
        <f>E42+E72+E101</f>
        <v>40952105.93</v>
      </c>
      <c r="F40" s="50">
        <f>F42+F72+F101</f>
        <v>0</v>
      </c>
      <c r="G40" s="50">
        <f t="shared" si="1"/>
        <v>43326563</v>
      </c>
      <c r="H40" s="50">
        <f>H42+H72+H101</f>
        <v>43326563</v>
      </c>
      <c r="I40" s="50">
        <f>I42+I72+I101</f>
        <v>0</v>
      </c>
      <c r="J40" s="50">
        <f t="shared" si="2"/>
        <v>45247094</v>
      </c>
      <c r="K40" s="50">
        <f>K42+K72+K101</f>
        <v>45247094</v>
      </c>
      <c r="L40" s="49">
        <f>L42+L72+L101</f>
        <v>0</v>
      </c>
    </row>
    <row r="41" spans="2:12" ht="12.75">
      <c r="B41" s="64" t="s">
        <v>51</v>
      </c>
      <c r="C41" s="63"/>
      <c r="D41" s="52">
        <f t="shared" si="0"/>
        <v>0</v>
      </c>
      <c r="E41" s="52"/>
      <c r="F41" s="52"/>
      <c r="G41" s="52">
        <f t="shared" si="1"/>
        <v>0</v>
      </c>
      <c r="H41" s="52"/>
      <c r="I41" s="52"/>
      <c r="J41" s="52">
        <f t="shared" si="2"/>
        <v>0</v>
      </c>
      <c r="K41" s="52"/>
      <c r="L41" s="14"/>
    </row>
    <row r="42" spans="1:12" ht="12.75">
      <c r="A42" s="31" t="s">
        <v>159</v>
      </c>
      <c r="B42" s="65" t="s">
        <v>160</v>
      </c>
      <c r="C42" s="66">
        <v>241</v>
      </c>
      <c r="D42" s="50">
        <f t="shared" si="0"/>
        <v>35963642</v>
      </c>
      <c r="E42" s="50">
        <f aca="true" t="shared" si="5" ref="E42:K42">E43+E48+E57+E60+E64+E66</f>
        <v>35963642</v>
      </c>
      <c r="F42" s="50">
        <f t="shared" si="5"/>
        <v>0</v>
      </c>
      <c r="G42" s="50">
        <f t="shared" si="5"/>
        <v>38100697</v>
      </c>
      <c r="H42" s="50">
        <f t="shared" si="5"/>
        <v>38100697</v>
      </c>
      <c r="I42" s="50">
        <f t="shared" si="5"/>
        <v>0</v>
      </c>
      <c r="J42" s="50">
        <f t="shared" si="5"/>
        <v>40021228</v>
      </c>
      <c r="K42" s="50">
        <f t="shared" si="5"/>
        <v>40021228</v>
      </c>
      <c r="L42" s="49">
        <f>L43+L48+L57+L60+L64</f>
        <v>0</v>
      </c>
    </row>
    <row r="43" spans="2:12" ht="12.75">
      <c r="B43" s="61" t="s">
        <v>161</v>
      </c>
      <c r="C43" s="56"/>
      <c r="D43" s="57">
        <f t="shared" si="0"/>
        <v>30750872</v>
      </c>
      <c r="E43" s="57">
        <f>SUM(E45:E47)</f>
        <v>30750872</v>
      </c>
      <c r="F43" s="57">
        <f>SUM(F45:F47)</f>
        <v>0</v>
      </c>
      <c r="G43" s="57">
        <f t="shared" si="1"/>
        <v>32252197</v>
      </c>
      <c r="H43" s="57">
        <f>SUM(H45:H47)</f>
        <v>32252197</v>
      </c>
      <c r="I43" s="57">
        <f>SUM(I45:I47)</f>
        <v>0</v>
      </c>
      <c r="J43" s="57">
        <f t="shared" si="2"/>
        <v>33797336</v>
      </c>
      <c r="K43" s="57">
        <f>SUM(K45:K47)</f>
        <v>33797336</v>
      </c>
      <c r="L43" s="55">
        <f>SUM(L45:L47)</f>
        <v>0</v>
      </c>
    </row>
    <row r="44" spans="2:12" ht="12.75">
      <c r="B44" s="62" t="s">
        <v>63</v>
      </c>
      <c r="C44" s="63"/>
      <c r="D44" s="52">
        <f t="shared" si="0"/>
        <v>0</v>
      </c>
      <c r="E44" s="52"/>
      <c r="F44" s="52"/>
      <c r="G44" s="52">
        <f t="shared" si="1"/>
        <v>0</v>
      </c>
      <c r="H44" s="52"/>
      <c r="I44" s="52"/>
      <c r="J44" s="52">
        <f t="shared" si="2"/>
        <v>0</v>
      </c>
      <c r="K44" s="52"/>
      <c r="L44" s="14"/>
    </row>
    <row r="45" spans="2:12" ht="12.75">
      <c r="B45" s="64" t="s">
        <v>162</v>
      </c>
      <c r="C45" s="63"/>
      <c r="D45" s="52">
        <f t="shared" si="0"/>
        <v>23270742</v>
      </c>
      <c r="E45" s="52">
        <f>23270742</f>
        <v>23270742</v>
      </c>
      <c r="F45" s="52"/>
      <c r="G45" s="52">
        <f t="shared" si="1"/>
        <v>24424259</v>
      </c>
      <c r="H45" s="52">
        <f>24424259</f>
        <v>24424259</v>
      </c>
      <c r="I45" s="52"/>
      <c r="J45" s="52">
        <f t="shared" si="2"/>
        <v>25611264</v>
      </c>
      <c r="K45" s="52">
        <f>25611264</f>
        <v>25611264</v>
      </c>
      <c r="L45" s="14"/>
    </row>
    <row r="46" spans="2:12" ht="12.75">
      <c r="B46" s="64" t="s">
        <v>163</v>
      </c>
      <c r="C46" s="63"/>
      <c r="D46" s="52">
        <f t="shared" si="0"/>
        <v>463200</v>
      </c>
      <c r="E46" s="52">
        <f>463200</f>
        <v>463200</v>
      </c>
      <c r="F46" s="52"/>
      <c r="G46" s="52">
        <f t="shared" si="1"/>
        <v>463200</v>
      </c>
      <c r="H46" s="52">
        <f>463200</f>
        <v>463200</v>
      </c>
      <c r="I46" s="52"/>
      <c r="J46" s="52">
        <f t="shared" si="2"/>
        <v>463200</v>
      </c>
      <c r="K46" s="52">
        <f>463200</f>
        <v>463200</v>
      </c>
      <c r="L46" s="14"/>
    </row>
    <row r="47" spans="2:12" ht="12.75">
      <c r="B47" s="64" t="s">
        <v>164</v>
      </c>
      <c r="C47" s="63"/>
      <c r="D47" s="52">
        <f t="shared" si="0"/>
        <v>7016930</v>
      </c>
      <c r="E47" s="52">
        <f>7016930</f>
        <v>7016930</v>
      </c>
      <c r="F47" s="52"/>
      <c r="G47" s="52">
        <f t="shared" si="1"/>
        <v>7364738</v>
      </c>
      <c r="H47" s="52">
        <f>7364738</f>
        <v>7364738</v>
      </c>
      <c r="I47" s="52"/>
      <c r="J47" s="52">
        <f t="shared" si="2"/>
        <v>7722872</v>
      </c>
      <c r="K47" s="52">
        <f>7722872</f>
        <v>7722872</v>
      </c>
      <c r="L47" s="14"/>
    </row>
    <row r="48" spans="2:12" ht="12.75">
      <c r="B48" s="61" t="s">
        <v>165</v>
      </c>
      <c r="C48" s="56"/>
      <c r="D48" s="57">
        <f t="shared" si="0"/>
        <v>4161982</v>
      </c>
      <c r="E48" s="57">
        <f>SUM(E50:E55)</f>
        <v>4161982</v>
      </c>
      <c r="F48" s="57">
        <f>SUM(F50:F55)</f>
        <v>0</v>
      </c>
      <c r="G48" s="57">
        <f t="shared" si="1"/>
        <v>4692284</v>
      </c>
      <c r="H48" s="57">
        <f>SUM(H50:H55)</f>
        <v>4692284</v>
      </c>
      <c r="I48" s="57">
        <f>SUM(I50:I55)</f>
        <v>0</v>
      </c>
      <c r="J48" s="57">
        <f t="shared" si="2"/>
        <v>5037196</v>
      </c>
      <c r="K48" s="57">
        <f>SUM(K50:K55)</f>
        <v>5037196</v>
      </c>
      <c r="L48" s="55">
        <f>SUM(L50:L55)</f>
        <v>0</v>
      </c>
    </row>
    <row r="49" spans="2:12" ht="12.75">
      <c r="B49" s="62" t="s">
        <v>63</v>
      </c>
      <c r="C49" s="63"/>
      <c r="D49" s="52">
        <f t="shared" si="0"/>
        <v>0</v>
      </c>
      <c r="E49" s="52"/>
      <c r="F49" s="52"/>
      <c r="G49" s="52">
        <f t="shared" si="1"/>
        <v>0</v>
      </c>
      <c r="H49" s="52"/>
      <c r="I49" s="52"/>
      <c r="J49" s="52">
        <f t="shared" si="2"/>
        <v>0</v>
      </c>
      <c r="K49" s="52"/>
      <c r="L49" s="14"/>
    </row>
    <row r="50" spans="2:12" ht="12.75">
      <c r="B50" s="64" t="s">
        <v>166</v>
      </c>
      <c r="C50" s="63"/>
      <c r="D50" s="52">
        <f t="shared" si="0"/>
        <v>24540</v>
      </c>
      <c r="E50" s="52">
        <f>24540</f>
        <v>24540</v>
      </c>
      <c r="F50" s="52"/>
      <c r="G50" s="52">
        <f t="shared" si="1"/>
        <v>27345</v>
      </c>
      <c r="H50" s="52">
        <f>27345</f>
        <v>27345</v>
      </c>
      <c r="I50" s="52"/>
      <c r="J50" s="52">
        <f t="shared" si="2"/>
        <v>28938</v>
      </c>
      <c r="K50" s="52">
        <f>28938</f>
        <v>28938</v>
      </c>
      <c r="L50" s="14"/>
    </row>
    <row r="51" spans="2:12" ht="12.75">
      <c r="B51" s="64" t="s">
        <v>167</v>
      </c>
      <c r="C51" s="63"/>
      <c r="D51" s="52">
        <f t="shared" si="0"/>
        <v>0</v>
      </c>
      <c r="E51" s="52"/>
      <c r="F51" s="52"/>
      <c r="G51" s="52">
        <f t="shared" si="1"/>
        <v>0</v>
      </c>
      <c r="H51" s="52"/>
      <c r="I51" s="52"/>
      <c r="J51" s="52">
        <f t="shared" si="2"/>
        <v>0</v>
      </c>
      <c r="K51" s="52"/>
      <c r="L51" s="14"/>
    </row>
    <row r="52" spans="2:12" ht="12.75">
      <c r="B52" s="64" t="s">
        <v>168</v>
      </c>
      <c r="C52" s="63"/>
      <c r="D52" s="52">
        <f t="shared" si="0"/>
        <v>3229600</v>
      </c>
      <c r="E52" s="52">
        <f>3229600</f>
        <v>3229600</v>
      </c>
      <c r="F52" s="52"/>
      <c r="G52" s="52">
        <f t="shared" si="1"/>
        <v>3600300</v>
      </c>
      <c r="H52" s="52">
        <f>3600300</f>
        <v>3600300</v>
      </c>
      <c r="I52" s="52"/>
      <c r="J52" s="52">
        <f t="shared" si="2"/>
        <v>3895500</v>
      </c>
      <c r="K52" s="52">
        <f>3895500</f>
        <v>3895500</v>
      </c>
      <c r="L52" s="14"/>
    </row>
    <row r="53" spans="2:12" ht="12.75">
      <c r="B53" s="64" t="s">
        <v>169</v>
      </c>
      <c r="C53" s="63"/>
      <c r="D53" s="52">
        <f t="shared" si="0"/>
        <v>0</v>
      </c>
      <c r="E53" s="52"/>
      <c r="F53" s="52"/>
      <c r="G53" s="52">
        <f t="shared" si="1"/>
        <v>0</v>
      </c>
      <c r="H53" s="52"/>
      <c r="I53" s="52"/>
      <c r="J53" s="52">
        <f t="shared" si="2"/>
        <v>0</v>
      </c>
      <c r="K53" s="52"/>
      <c r="L53" s="14"/>
    </row>
    <row r="54" spans="2:12" ht="12.75">
      <c r="B54" s="64" t="s">
        <v>170</v>
      </c>
      <c r="C54" s="63"/>
      <c r="D54" s="52">
        <f t="shared" si="0"/>
        <v>420267</v>
      </c>
      <c r="E54" s="52">
        <f>420267</f>
        <v>420267</v>
      </c>
      <c r="F54" s="52"/>
      <c r="G54" s="52">
        <f t="shared" si="1"/>
        <v>521448</v>
      </c>
      <c r="H54" s="52">
        <f>521448</f>
        <v>521448</v>
      </c>
      <c r="I54" s="52"/>
      <c r="J54" s="52">
        <f t="shared" si="2"/>
        <v>539813</v>
      </c>
      <c r="K54" s="52">
        <f>539813</f>
        <v>539813</v>
      </c>
      <c r="L54" s="14"/>
    </row>
    <row r="55" spans="2:12" ht="12.75">
      <c r="B55" s="64" t="s">
        <v>171</v>
      </c>
      <c r="C55" s="63"/>
      <c r="D55" s="52">
        <f t="shared" si="0"/>
        <v>487575</v>
      </c>
      <c r="E55" s="52">
        <f>487575</f>
        <v>487575</v>
      </c>
      <c r="F55" s="52"/>
      <c r="G55" s="52">
        <f t="shared" si="1"/>
        <v>543191</v>
      </c>
      <c r="H55" s="52">
        <f>543191</f>
        <v>543191</v>
      </c>
      <c r="I55" s="52"/>
      <c r="J55" s="52">
        <f t="shared" si="2"/>
        <v>572945</v>
      </c>
      <c r="K55" s="52">
        <f>572945</f>
        <v>572945</v>
      </c>
      <c r="L55" s="14"/>
    </row>
    <row r="56" spans="2:12" ht="12.75">
      <c r="B56" s="61" t="s">
        <v>172</v>
      </c>
      <c r="C56" s="56"/>
      <c r="D56" s="57"/>
      <c r="E56" s="57"/>
      <c r="F56" s="57"/>
      <c r="G56" s="57"/>
      <c r="H56" s="57"/>
      <c r="I56" s="57"/>
      <c r="J56" s="57"/>
      <c r="K56" s="57"/>
      <c r="L56" s="55"/>
    </row>
    <row r="57" spans="2:12" ht="12.75">
      <c r="B57" s="61" t="s">
        <v>173</v>
      </c>
      <c r="C57" s="56"/>
      <c r="D57" s="57">
        <f t="shared" si="0"/>
        <v>0</v>
      </c>
      <c r="E57" s="57">
        <f>E59</f>
        <v>0</v>
      </c>
      <c r="F57" s="57">
        <f>F59</f>
        <v>0</v>
      </c>
      <c r="G57" s="57">
        <f aca="true" t="shared" si="6" ref="G57:G120">H57+I57</f>
        <v>0</v>
      </c>
      <c r="H57" s="57">
        <f>H59</f>
        <v>0</v>
      </c>
      <c r="I57" s="57">
        <f>I59</f>
        <v>0</v>
      </c>
      <c r="J57" s="57">
        <f aca="true" t="shared" si="7" ref="J57:J120">K57+L57</f>
        <v>0</v>
      </c>
      <c r="K57" s="57">
        <f>K59</f>
        <v>0</v>
      </c>
      <c r="L57" s="55">
        <f>L59</f>
        <v>0</v>
      </c>
    </row>
    <row r="58" spans="2:12" ht="12.75">
      <c r="B58" s="62" t="s">
        <v>63</v>
      </c>
      <c r="C58" s="63"/>
      <c r="D58" s="52">
        <f t="shared" si="0"/>
        <v>0</v>
      </c>
      <c r="E58" s="52"/>
      <c r="F58" s="52"/>
      <c r="G58" s="52">
        <f t="shared" si="6"/>
        <v>0</v>
      </c>
      <c r="H58" s="52"/>
      <c r="I58" s="52"/>
      <c r="J58" s="52">
        <f t="shared" si="7"/>
        <v>0</v>
      </c>
      <c r="K58" s="52"/>
      <c r="L58" s="14"/>
    </row>
    <row r="59" spans="2:12" ht="12.75">
      <c r="B59" s="64" t="s">
        <v>174</v>
      </c>
      <c r="C59" s="63"/>
      <c r="D59" s="52">
        <f t="shared" si="0"/>
        <v>0</v>
      </c>
      <c r="E59" s="52"/>
      <c r="F59" s="52"/>
      <c r="G59" s="52">
        <f t="shared" si="6"/>
        <v>0</v>
      </c>
      <c r="H59" s="52"/>
      <c r="I59" s="52"/>
      <c r="J59" s="52">
        <f t="shared" si="7"/>
        <v>0</v>
      </c>
      <c r="K59" s="52"/>
      <c r="L59" s="14"/>
    </row>
    <row r="60" spans="2:12" ht="12.75">
      <c r="B60" s="61" t="s">
        <v>175</v>
      </c>
      <c r="C60" s="56"/>
      <c r="D60" s="57">
        <f t="shared" si="0"/>
        <v>0</v>
      </c>
      <c r="E60" s="57">
        <f>SUM(E62:E63)</f>
        <v>0</v>
      </c>
      <c r="F60" s="57">
        <f>SUM(F62:F63)</f>
        <v>0</v>
      </c>
      <c r="G60" s="57">
        <f t="shared" si="6"/>
        <v>0</v>
      </c>
      <c r="H60" s="57">
        <f>SUM(H62:H63)</f>
        <v>0</v>
      </c>
      <c r="I60" s="57">
        <f>SUM(I62:I63)</f>
        <v>0</v>
      </c>
      <c r="J60" s="57">
        <f t="shared" si="7"/>
        <v>0</v>
      </c>
      <c r="K60" s="57">
        <f>SUM(K62:K63)</f>
        <v>0</v>
      </c>
      <c r="L60" s="55">
        <f>SUM(L62:L63)</f>
        <v>0</v>
      </c>
    </row>
    <row r="61" spans="2:12" ht="12.75">
      <c r="B61" s="62" t="s">
        <v>63</v>
      </c>
      <c r="C61" s="63"/>
      <c r="D61" s="52">
        <f t="shared" si="0"/>
        <v>0</v>
      </c>
      <c r="E61" s="52"/>
      <c r="F61" s="52"/>
      <c r="G61" s="52">
        <f t="shared" si="6"/>
        <v>0</v>
      </c>
      <c r="H61" s="52"/>
      <c r="I61" s="52"/>
      <c r="J61" s="52">
        <f t="shared" si="7"/>
        <v>0</v>
      </c>
      <c r="K61" s="52"/>
      <c r="L61" s="14"/>
    </row>
    <row r="62" spans="2:12" ht="12.75">
      <c r="B62" s="64" t="s">
        <v>176</v>
      </c>
      <c r="C62" s="63"/>
      <c r="D62" s="52">
        <f t="shared" si="0"/>
        <v>0</v>
      </c>
      <c r="E62" s="52"/>
      <c r="F62" s="52"/>
      <c r="G62" s="52">
        <f t="shared" si="6"/>
        <v>0</v>
      </c>
      <c r="H62" s="52"/>
      <c r="I62" s="52"/>
      <c r="J62" s="52">
        <f t="shared" si="7"/>
        <v>0</v>
      </c>
      <c r="K62" s="52"/>
      <c r="L62" s="14"/>
    </row>
    <row r="63" spans="2:12" ht="12.75">
      <c r="B63" s="64" t="s">
        <v>177</v>
      </c>
      <c r="C63" s="63"/>
      <c r="D63" s="52">
        <f t="shared" si="0"/>
        <v>0</v>
      </c>
      <c r="E63" s="52"/>
      <c r="F63" s="52"/>
      <c r="G63" s="52">
        <f t="shared" si="6"/>
        <v>0</v>
      </c>
      <c r="H63" s="52"/>
      <c r="I63" s="52"/>
      <c r="J63" s="52">
        <f t="shared" si="7"/>
        <v>0</v>
      </c>
      <c r="K63" s="52"/>
      <c r="L63" s="14"/>
    </row>
    <row r="64" spans="2:12" ht="12.75">
      <c r="B64" s="61" t="s">
        <v>178</v>
      </c>
      <c r="C64" s="56"/>
      <c r="D64" s="57">
        <f>E64+F64</f>
        <v>8000</v>
      </c>
      <c r="E64" s="57">
        <f>8000</f>
        <v>8000</v>
      </c>
      <c r="F64" s="57"/>
      <c r="G64" s="57">
        <f t="shared" si="6"/>
        <v>9255</v>
      </c>
      <c r="H64" s="57">
        <f>9255</f>
        <v>9255</v>
      </c>
      <c r="I64" s="57">
        <f>I66</f>
        <v>0</v>
      </c>
      <c r="J64" s="57">
        <f t="shared" si="7"/>
        <v>11494</v>
      </c>
      <c r="K64" s="57">
        <f>11494</f>
        <v>11494</v>
      </c>
      <c r="L64" s="55">
        <f>L66</f>
        <v>0</v>
      </c>
    </row>
    <row r="65" spans="2:12" ht="12.75">
      <c r="B65" s="62" t="s">
        <v>51</v>
      </c>
      <c r="C65" s="63"/>
      <c r="D65" s="52">
        <f t="shared" si="0"/>
        <v>0</v>
      </c>
      <c r="E65" s="52"/>
      <c r="F65" s="52"/>
      <c r="G65" s="52">
        <f t="shared" si="6"/>
        <v>0</v>
      </c>
      <c r="H65" s="52"/>
      <c r="I65" s="52"/>
      <c r="J65" s="52">
        <f t="shared" si="7"/>
        <v>0</v>
      </c>
      <c r="K65" s="52"/>
      <c r="L65" s="14"/>
    </row>
    <row r="66" spans="2:12" ht="12.75">
      <c r="B66" s="61" t="s">
        <v>179</v>
      </c>
      <c r="C66" s="56"/>
      <c r="D66" s="57">
        <f>E66+F66</f>
        <v>1042788</v>
      </c>
      <c r="E66" s="57">
        <f>SUM(E68:E71)</f>
        <v>1042788</v>
      </c>
      <c r="F66" s="57">
        <f>SUM(F68:F71)</f>
        <v>0</v>
      </c>
      <c r="G66" s="57">
        <f t="shared" si="6"/>
        <v>1146961</v>
      </c>
      <c r="H66" s="57">
        <f>SUM(H68:H71)</f>
        <v>1146961</v>
      </c>
      <c r="I66" s="57">
        <f>SUM(I68:I71)</f>
        <v>0</v>
      </c>
      <c r="J66" s="57">
        <f t="shared" si="7"/>
        <v>1175202</v>
      </c>
      <c r="K66" s="57">
        <f>SUM(K68:K71)</f>
        <v>1175202</v>
      </c>
      <c r="L66" s="55">
        <f>SUM(L68:L71)</f>
        <v>0</v>
      </c>
    </row>
    <row r="67" spans="2:12" ht="12.75">
      <c r="B67" s="62" t="s">
        <v>63</v>
      </c>
      <c r="C67" s="63"/>
      <c r="D67" s="52">
        <f t="shared" si="0"/>
        <v>0</v>
      </c>
      <c r="E67" s="52"/>
      <c r="F67" s="52"/>
      <c r="G67" s="52">
        <f t="shared" si="6"/>
        <v>0</v>
      </c>
      <c r="H67" s="52"/>
      <c r="I67" s="52"/>
      <c r="J67" s="52">
        <f t="shared" si="7"/>
        <v>0</v>
      </c>
      <c r="K67" s="52"/>
      <c r="L67" s="14"/>
    </row>
    <row r="68" spans="2:12" ht="12.75">
      <c r="B68" s="64" t="s">
        <v>180</v>
      </c>
      <c r="C68" s="63"/>
      <c r="D68" s="52">
        <f>E68+F68</f>
        <v>321600</v>
      </c>
      <c r="E68" s="52">
        <f>321600</f>
        <v>321600</v>
      </c>
      <c r="F68" s="52"/>
      <c r="G68" s="52"/>
      <c r="H68" s="52">
        <f>325070</f>
        <v>325070</v>
      </c>
      <c r="I68" s="52"/>
      <c r="J68" s="52"/>
      <c r="K68" s="52">
        <f>329470</f>
        <v>329470</v>
      </c>
      <c r="L68" s="14"/>
    </row>
    <row r="69" spans="2:12" ht="12.75">
      <c r="B69" s="64" t="s">
        <v>181</v>
      </c>
      <c r="C69" s="63"/>
      <c r="D69" s="52">
        <f t="shared" si="0"/>
        <v>0</v>
      </c>
      <c r="E69" s="52"/>
      <c r="F69" s="52"/>
      <c r="G69" s="52">
        <f t="shared" si="6"/>
        <v>0</v>
      </c>
      <c r="H69" s="52"/>
      <c r="I69" s="52"/>
      <c r="J69" s="52">
        <f t="shared" si="7"/>
        <v>0</v>
      </c>
      <c r="K69" s="52"/>
      <c r="L69" s="14"/>
    </row>
    <row r="70" spans="2:12" ht="12.75">
      <c r="B70" s="64" t="s">
        <v>182</v>
      </c>
      <c r="C70" s="63"/>
      <c r="D70" s="52">
        <f t="shared" si="0"/>
        <v>0</v>
      </c>
      <c r="E70" s="52"/>
      <c r="F70" s="52"/>
      <c r="G70" s="52">
        <f t="shared" si="6"/>
        <v>0</v>
      </c>
      <c r="H70" s="52"/>
      <c r="I70" s="52"/>
      <c r="J70" s="52">
        <f t="shared" si="7"/>
        <v>0</v>
      </c>
      <c r="K70" s="52"/>
      <c r="L70" s="14"/>
    </row>
    <row r="71" spans="2:12" ht="12.75">
      <c r="B71" s="64" t="s">
        <v>183</v>
      </c>
      <c r="C71" s="63"/>
      <c r="D71" s="52">
        <f>E71+F71</f>
        <v>721188</v>
      </c>
      <c r="E71" s="52">
        <f>721188</f>
        <v>721188</v>
      </c>
      <c r="F71" s="52"/>
      <c r="G71" s="52">
        <f t="shared" si="6"/>
        <v>821891</v>
      </c>
      <c r="H71" s="52">
        <f>821891</f>
        <v>821891</v>
      </c>
      <c r="I71" s="52"/>
      <c r="J71" s="52">
        <f t="shared" si="7"/>
        <v>845732</v>
      </c>
      <c r="K71" s="52">
        <f>845732</f>
        <v>845732</v>
      </c>
      <c r="L71" s="14"/>
    </row>
    <row r="72" spans="1:12" ht="12.75">
      <c r="A72" t="s">
        <v>143</v>
      </c>
      <c r="B72" s="65" t="s">
        <v>184</v>
      </c>
      <c r="C72" s="66">
        <v>241</v>
      </c>
      <c r="D72" s="50">
        <f t="shared" si="0"/>
        <v>355000</v>
      </c>
      <c r="E72" s="50">
        <f>E73+E78+E86+E89+E95</f>
        <v>355000</v>
      </c>
      <c r="F72" s="50">
        <f>F73+F78+F86+F89+F93+F95</f>
        <v>0</v>
      </c>
      <c r="G72" s="50">
        <f t="shared" si="6"/>
        <v>875853</v>
      </c>
      <c r="H72" s="50">
        <f>H73+H78+H86+H89+H95</f>
        <v>875853</v>
      </c>
      <c r="I72" s="50">
        <f>I73+I78+I86+I89+I95</f>
        <v>0</v>
      </c>
      <c r="J72" s="50">
        <f>J73+J78+J86+J89+J95</f>
        <v>875853</v>
      </c>
      <c r="K72" s="50">
        <f>K73+K78+K86+K89+K95</f>
        <v>875853</v>
      </c>
      <c r="L72" s="49">
        <f>L73+L78+L86+L89+L93</f>
        <v>0</v>
      </c>
    </row>
    <row r="73" spans="1:12" ht="12.75">
      <c r="A73" t="s">
        <v>145</v>
      </c>
      <c r="B73" s="61" t="s">
        <v>161</v>
      </c>
      <c r="C73" s="56"/>
      <c r="D73" s="57">
        <f t="shared" si="0"/>
        <v>0</v>
      </c>
      <c r="E73" s="57">
        <f>SUM(E75:E77)</f>
        <v>0</v>
      </c>
      <c r="F73" s="57">
        <f>SUM(F75:F77)</f>
        <v>0</v>
      </c>
      <c r="G73" s="57">
        <f t="shared" si="6"/>
        <v>0</v>
      </c>
      <c r="H73" s="57">
        <f>SUM(H75:H77)</f>
        <v>0</v>
      </c>
      <c r="I73" s="57">
        <f>SUM(I75:I77)</f>
        <v>0</v>
      </c>
      <c r="J73" s="57">
        <f t="shared" si="7"/>
        <v>0</v>
      </c>
      <c r="K73" s="57">
        <f>SUM(K75:K77)</f>
        <v>0</v>
      </c>
      <c r="L73" s="55">
        <f>SUM(L75:L77)</f>
        <v>0</v>
      </c>
    </row>
    <row r="74" spans="1:12" ht="12.75">
      <c r="A74" t="s">
        <v>147</v>
      </c>
      <c r="B74" s="62" t="s">
        <v>63</v>
      </c>
      <c r="C74" s="63"/>
      <c r="D74" s="52">
        <f t="shared" si="0"/>
        <v>0</v>
      </c>
      <c r="E74" s="52"/>
      <c r="F74" s="52"/>
      <c r="G74" s="52">
        <f t="shared" si="6"/>
        <v>0</v>
      </c>
      <c r="H74" s="52"/>
      <c r="I74" s="52"/>
      <c r="J74" s="52">
        <f t="shared" si="7"/>
        <v>0</v>
      </c>
      <c r="K74" s="52"/>
      <c r="L74" s="14"/>
    </row>
    <row r="75" spans="2:12" ht="12.75">
      <c r="B75" s="64" t="s">
        <v>162</v>
      </c>
      <c r="C75" s="63"/>
      <c r="D75" s="52">
        <f t="shared" si="0"/>
        <v>0</v>
      </c>
      <c r="E75" s="52"/>
      <c r="F75" s="52"/>
      <c r="G75" s="52">
        <f t="shared" si="6"/>
        <v>0</v>
      </c>
      <c r="H75" s="52"/>
      <c r="I75" s="52"/>
      <c r="J75" s="52">
        <f t="shared" si="7"/>
        <v>0</v>
      </c>
      <c r="K75" s="52"/>
      <c r="L75" s="14"/>
    </row>
    <row r="76" spans="2:12" ht="12.75">
      <c r="B76" s="64" t="s">
        <v>163</v>
      </c>
      <c r="C76" s="63"/>
      <c r="D76" s="52">
        <f t="shared" si="0"/>
        <v>0</v>
      </c>
      <c r="E76" s="52"/>
      <c r="F76" s="52"/>
      <c r="G76" s="52">
        <f t="shared" si="6"/>
        <v>0</v>
      </c>
      <c r="H76" s="52"/>
      <c r="I76" s="52"/>
      <c r="J76" s="52">
        <f t="shared" si="7"/>
        <v>0</v>
      </c>
      <c r="K76" s="52"/>
      <c r="L76" s="14"/>
    </row>
    <row r="77" spans="2:12" ht="12.75">
      <c r="B77" s="64" t="s">
        <v>164</v>
      </c>
      <c r="C77" s="63"/>
      <c r="D77" s="52">
        <f aca="true" t="shared" si="8" ref="D77:D138">E77+F77</f>
        <v>0</v>
      </c>
      <c r="E77" s="52"/>
      <c r="F77" s="52"/>
      <c r="G77" s="52">
        <f t="shared" si="6"/>
        <v>0</v>
      </c>
      <c r="H77" s="52"/>
      <c r="I77" s="52"/>
      <c r="J77" s="52">
        <f t="shared" si="7"/>
        <v>0</v>
      </c>
      <c r="K77" s="52"/>
      <c r="L77" s="14"/>
    </row>
    <row r="78" spans="2:12" ht="12.75">
      <c r="B78" s="61" t="s">
        <v>165</v>
      </c>
      <c r="C78" s="56"/>
      <c r="D78" s="57">
        <f t="shared" si="8"/>
        <v>300000</v>
      </c>
      <c r="E78" s="57">
        <f>SUM(E80:E85)</f>
        <v>300000</v>
      </c>
      <c r="F78" s="57">
        <f>SUM(F80:F85)</f>
        <v>0</v>
      </c>
      <c r="G78" s="57">
        <f t="shared" si="6"/>
        <v>875853</v>
      </c>
      <c r="H78" s="57">
        <f>SUM(H80:H85)</f>
        <v>875853</v>
      </c>
      <c r="I78" s="57">
        <f>SUM(I80:I85)</f>
        <v>0</v>
      </c>
      <c r="J78" s="57">
        <f t="shared" si="7"/>
        <v>875853</v>
      </c>
      <c r="K78" s="57">
        <f>SUM(K80:K85)</f>
        <v>875853</v>
      </c>
      <c r="L78" s="55">
        <f>SUM(L80:L85)</f>
        <v>0</v>
      </c>
    </row>
    <row r="79" spans="2:12" ht="12.75">
      <c r="B79" s="62" t="s">
        <v>63</v>
      </c>
      <c r="C79" s="63"/>
      <c r="D79" s="52">
        <f t="shared" si="8"/>
        <v>0</v>
      </c>
      <c r="E79" s="52"/>
      <c r="F79" s="52"/>
      <c r="G79" s="52">
        <f t="shared" si="6"/>
        <v>0</v>
      </c>
      <c r="H79" s="52"/>
      <c r="I79" s="52"/>
      <c r="J79" s="52">
        <f t="shared" si="7"/>
        <v>0</v>
      </c>
      <c r="K79" s="52"/>
      <c r="L79" s="14"/>
    </row>
    <row r="80" spans="2:12" ht="12.75">
      <c r="B80" s="64" t="s">
        <v>166</v>
      </c>
      <c r="C80" s="63"/>
      <c r="D80" s="52">
        <f t="shared" si="8"/>
        <v>0</v>
      </c>
      <c r="E80" s="52"/>
      <c r="F80" s="52"/>
      <c r="G80" s="52">
        <f t="shared" si="6"/>
        <v>0</v>
      </c>
      <c r="H80" s="52"/>
      <c r="I80" s="52"/>
      <c r="J80" s="52">
        <f t="shared" si="7"/>
        <v>0</v>
      </c>
      <c r="K80" s="52"/>
      <c r="L80" s="14"/>
    </row>
    <row r="81" spans="2:12" ht="12.75">
      <c r="B81" s="64" t="s">
        <v>167</v>
      </c>
      <c r="C81" s="63"/>
      <c r="D81" s="52">
        <f t="shared" si="8"/>
        <v>0</v>
      </c>
      <c r="E81" s="52"/>
      <c r="F81" s="52"/>
      <c r="G81" s="52">
        <f t="shared" si="6"/>
        <v>0</v>
      </c>
      <c r="H81" s="52"/>
      <c r="I81" s="52"/>
      <c r="J81" s="52">
        <f t="shared" si="7"/>
        <v>0</v>
      </c>
      <c r="K81" s="52"/>
      <c r="L81" s="14"/>
    </row>
    <row r="82" spans="2:12" ht="12.75">
      <c r="B82" s="64" t="s">
        <v>168</v>
      </c>
      <c r="C82" s="63"/>
      <c r="D82" s="52">
        <f t="shared" si="8"/>
        <v>0</v>
      </c>
      <c r="E82" s="52"/>
      <c r="F82" s="52"/>
      <c r="G82" s="52">
        <f t="shared" si="6"/>
        <v>0</v>
      </c>
      <c r="H82" s="52"/>
      <c r="I82" s="52"/>
      <c r="J82" s="52">
        <f t="shared" si="7"/>
        <v>0</v>
      </c>
      <c r="K82" s="52"/>
      <c r="L82" s="14"/>
    </row>
    <row r="83" spans="2:12" ht="12.75">
      <c r="B83" s="64" t="s">
        <v>169</v>
      </c>
      <c r="C83" s="63"/>
      <c r="D83" s="52">
        <f t="shared" si="8"/>
        <v>0</v>
      </c>
      <c r="E83" s="52"/>
      <c r="F83" s="52"/>
      <c r="G83" s="52">
        <f t="shared" si="6"/>
        <v>0</v>
      </c>
      <c r="H83" s="52"/>
      <c r="I83" s="52"/>
      <c r="J83" s="52">
        <f t="shared" si="7"/>
        <v>0</v>
      </c>
      <c r="K83" s="52"/>
      <c r="L83" s="14"/>
    </row>
    <row r="84" spans="2:12" ht="12.75">
      <c r="B84" s="64" t="s">
        <v>170</v>
      </c>
      <c r="C84" s="18"/>
      <c r="D84" s="52">
        <f t="shared" si="8"/>
        <v>300000</v>
      </c>
      <c r="E84" s="52">
        <f>300000</f>
        <v>300000</v>
      </c>
      <c r="F84" s="52"/>
      <c r="G84" s="52">
        <f t="shared" si="6"/>
        <v>875853</v>
      </c>
      <c r="H84" s="52">
        <f>875853</f>
        <v>875853</v>
      </c>
      <c r="I84" s="52"/>
      <c r="J84" s="52">
        <f t="shared" si="7"/>
        <v>875853</v>
      </c>
      <c r="K84" s="52">
        <f>875853</f>
        <v>875853</v>
      </c>
      <c r="L84" s="14"/>
    </row>
    <row r="85" spans="2:12" ht="12.75">
      <c r="B85" s="64" t="s">
        <v>185</v>
      </c>
      <c r="C85" s="63"/>
      <c r="D85" s="52">
        <f t="shared" si="8"/>
        <v>0</v>
      </c>
      <c r="E85" s="52"/>
      <c r="F85" s="52"/>
      <c r="G85" s="52">
        <f t="shared" si="6"/>
        <v>0</v>
      </c>
      <c r="H85" s="52"/>
      <c r="I85" s="52"/>
      <c r="J85" s="52">
        <f t="shared" si="7"/>
        <v>0</v>
      </c>
      <c r="K85" s="52"/>
      <c r="L85" s="14"/>
    </row>
    <row r="86" spans="2:12" ht="12.75">
      <c r="B86" s="61" t="s">
        <v>186</v>
      </c>
      <c r="C86" s="56"/>
      <c r="D86" s="57">
        <f t="shared" si="8"/>
        <v>0</v>
      </c>
      <c r="E86" s="57">
        <f>E88</f>
        <v>0</v>
      </c>
      <c r="F86" s="57">
        <f>F88</f>
        <v>0</v>
      </c>
      <c r="G86" s="57">
        <f t="shared" si="6"/>
        <v>0</v>
      </c>
      <c r="H86" s="57">
        <f>H88</f>
        <v>0</v>
      </c>
      <c r="I86" s="57">
        <f>I88</f>
        <v>0</v>
      </c>
      <c r="J86" s="57">
        <f t="shared" si="7"/>
        <v>0</v>
      </c>
      <c r="K86" s="57">
        <f>K88</f>
        <v>0</v>
      </c>
      <c r="L86" s="55">
        <f>L88</f>
        <v>0</v>
      </c>
    </row>
    <row r="87" spans="2:12" ht="12.75">
      <c r="B87" s="62" t="s">
        <v>63</v>
      </c>
      <c r="C87" s="63"/>
      <c r="D87" s="52">
        <f t="shared" si="8"/>
        <v>0</v>
      </c>
      <c r="E87" s="52"/>
      <c r="F87" s="52"/>
      <c r="G87" s="52">
        <f t="shared" si="6"/>
        <v>0</v>
      </c>
      <c r="H87" s="52"/>
      <c r="I87" s="52"/>
      <c r="J87" s="52">
        <f t="shared" si="7"/>
        <v>0</v>
      </c>
      <c r="K87" s="52"/>
      <c r="L87" s="14"/>
    </row>
    <row r="88" spans="2:12" ht="12.75">
      <c r="B88" s="64" t="s">
        <v>174</v>
      </c>
      <c r="C88" s="63"/>
      <c r="D88" s="52">
        <f t="shared" si="8"/>
        <v>0</v>
      </c>
      <c r="E88" s="52"/>
      <c r="F88" s="52"/>
      <c r="G88" s="52">
        <f t="shared" si="6"/>
        <v>0</v>
      </c>
      <c r="H88" s="52"/>
      <c r="I88" s="52"/>
      <c r="J88" s="52">
        <f t="shared" si="7"/>
        <v>0</v>
      </c>
      <c r="K88" s="52"/>
      <c r="L88" s="14"/>
    </row>
    <row r="89" spans="2:12" ht="12.75">
      <c r="B89" s="61" t="s">
        <v>175</v>
      </c>
      <c r="C89" s="56"/>
      <c r="D89" s="57">
        <f t="shared" si="8"/>
        <v>0</v>
      </c>
      <c r="E89" s="57">
        <f>E91+E92</f>
        <v>0</v>
      </c>
      <c r="F89" s="57">
        <f>F91+F92</f>
        <v>0</v>
      </c>
      <c r="G89" s="57">
        <f t="shared" si="6"/>
        <v>0</v>
      </c>
      <c r="H89" s="57">
        <f>H91+H92</f>
        <v>0</v>
      </c>
      <c r="I89" s="57">
        <f>I91+I92</f>
        <v>0</v>
      </c>
      <c r="J89" s="57">
        <f t="shared" si="7"/>
        <v>0</v>
      </c>
      <c r="K89" s="57">
        <f>K91+K92</f>
        <v>0</v>
      </c>
      <c r="L89" s="55">
        <f>L91+L92</f>
        <v>0</v>
      </c>
    </row>
    <row r="90" spans="2:12" ht="12.75">
      <c r="B90" s="62" t="s">
        <v>63</v>
      </c>
      <c r="C90" s="63"/>
      <c r="D90" s="52">
        <f t="shared" si="8"/>
        <v>0</v>
      </c>
      <c r="E90" s="52"/>
      <c r="F90" s="52"/>
      <c r="G90" s="52">
        <f t="shared" si="6"/>
        <v>0</v>
      </c>
      <c r="H90" s="52"/>
      <c r="I90" s="52"/>
      <c r="J90" s="52">
        <f t="shared" si="7"/>
        <v>0</v>
      </c>
      <c r="K90" s="52"/>
      <c r="L90" s="14"/>
    </row>
    <row r="91" spans="2:12" ht="12.75">
      <c r="B91" s="64" t="s">
        <v>176</v>
      </c>
      <c r="C91" s="63"/>
      <c r="D91" s="52">
        <f t="shared" si="8"/>
        <v>0</v>
      </c>
      <c r="E91" s="52"/>
      <c r="F91" s="52"/>
      <c r="G91" s="52">
        <f t="shared" si="6"/>
        <v>0</v>
      </c>
      <c r="H91" s="52"/>
      <c r="I91" s="52"/>
      <c r="J91" s="52">
        <f t="shared" si="7"/>
        <v>0</v>
      </c>
      <c r="K91" s="52"/>
      <c r="L91" s="14"/>
    </row>
    <row r="92" spans="2:12" ht="12.75">
      <c r="B92" s="64" t="s">
        <v>177</v>
      </c>
      <c r="C92" s="63"/>
      <c r="D92" s="52">
        <f t="shared" si="8"/>
        <v>0</v>
      </c>
      <c r="E92" s="52"/>
      <c r="F92" s="52"/>
      <c r="G92" s="52">
        <f t="shared" si="6"/>
        <v>0</v>
      </c>
      <c r="H92" s="52"/>
      <c r="I92" s="52"/>
      <c r="J92" s="52">
        <f t="shared" si="7"/>
        <v>0</v>
      </c>
      <c r="K92" s="52"/>
      <c r="L92" s="14"/>
    </row>
    <row r="93" spans="2:12" ht="12.75">
      <c r="B93" s="61" t="s">
        <v>178</v>
      </c>
      <c r="C93" s="56"/>
      <c r="D93" s="57">
        <f t="shared" si="8"/>
        <v>55000</v>
      </c>
      <c r="E93" s="57">
        <f>E95</f>
        <v>55000</v>
      </c>
      <c r="F93" s="57">
        <f>F95</f>
        <v>0</v>
      </c>
      <c r="G93" s="57">
        <f t="shared" si="6"/>
        <v>0</v>
      </c>
      <c r="H93" s="57">
        <f>H95</f>
        <v>0</v>
      </c>
      <c r="I93" s="57">
        <f>I95</f>
        <v>0</v>
      </c>
      <c r="J93" s="57">
        <f t="shared" si="7"/>
        <v>0</v>
      </c>
      <c r="K93" s="57">
        <f>K95</f>
        <v>0</v>
      </c>
      <c r="L93" s="55">
        <f>L95</f>
        <v>0</v>
      </c>
    </row>
    <row r="94" spans="2:12" ht="12.75">
      <c r="B94" s="62" t="s">
        <v>51</v>
      </c>
      <c r="C94" s="63"/>
      <c r="D94" s="52">
        <f t="shared" si="8"/>
        <v>0</v>
      </c>
      <c r="E94" s="52"/>
      <c r="F94" s="52"/>
      <c r="G94" s="52">
        <f t="shared" si="6"/>
        <v>0</v>
      </c>
      <c r="H94" s="52"/>
      <c r="I94" s="52"/>
      <c r="J94" s="52">
        <f t="shared" si="7"/>
        <v>0</v>
      </c>
      <c r="K94" s="52"/>
      <c r="L94" s="14"/>
    </row>
    <row r="95" spans="2:12" ht="12.75">
      <c r="B95" s="61" t="s">
        <v>187</v>
      </c>
      <c r="C95" s="56"/>
      <c r="D95" s="57">
        <f t="shared" si="8"/>
        <v>55000</v>
      </c>
      <c r="E95" s="57">
        <f>SUM(E97:E100)</f>
        <v>55000</v>
      </c>
      <c r="F95" s="57">
        <f>SUM(F97:F100)</f>
        <v>0</v>
      </c>
      <c r="G95" s="57">
        <f t="shared" si="6"/>
        <v>0</v>
      </c>
      <c r="H95" s="57">
        <f>SUM(H97:H100)</f>
        <v>0</v>
      </c>
      <c r="I95" s="57">
        <f>SUM(I97:I100)</f>
        <v>0</v>
      </c>
      <c r="J95" s="57">
        <f t="shared" si="7"/>
        <v>0</v>
      </c>
      <c r="K95" s="57">
        <f>SUM(K97:K100)</f>
        <v>0</v>
      </c>
      <c r="L95" s="55">
        <f>SUM(L97:L100)</f>
        <v>0</v>
      </c>
    </row>
    <row r="96" spans="2:12" ht="12.75">
      <c r="B96" s="62" t="s">
        <v>63</v>
      </c>
      <c r="C96" s="63"/>
      <c r="D96" s="52">
        <f t="shared" si="8"/>
        <v>0</v>
      </c>
      <c r="E96" s="52"/>
      <c r="F96" s="52"/>
      <c r="G96" s="52">
        <f t="shared" si="6"/>
        <v>0</v>
      </c>
      <c r="H96" s="52"/>
      <c r="I96" s="52"/>
      <c r="J96" s="52">
        <f t="shared" si="7"/>
        <v>0</v>
      </c>
      <c r="K96" s="52"/>
      <c r="L96" s="14"/>
    </row>
    <row r="97" spans="2:12" ht="12.75">
      <c r="B97" s="64" t="s">
        <v>180</v>
      </c>
      <c r="C97" s="63"/>
      <c r="D97" s="52">
        <f t="shared" si="8"/>
        <v>0</v>
      </c>
      <c r="E97" s="52"/>
      <c r="F97" s="52"/>
      <c r="G97" s="52">
        <f t="shared" si="6"/>
        <v>0</v>
      </c>
      <c r="H97" s="52"/>
      <c r="I97" s="52"/>
      <c r="J97" s="52">
        <f t="shared" si="7"/>
        <v>0</v>
      </c>
      <c r="K97" s="52"/>
      <c r="L97" s="14"/>
    </row>
    <row r="98" spans="2:12" ht="12.75">
      <c r="B98" s="64" t="s">
        <v>181</v>
      </c>
      <c r="C98" s="63"/>
      <c r="D98" s="52">
        <f t="shared" si="8"/>
        <v>0</v>
      </c>
      <c r="E98" s="52"/>
      <c r="F98" s="52"/>
      <c r="G98" s="52">
        <f t="shared" si="6"/>
        <v>0</v>
      </c>
      <c r="H98" s="52"/>
      <c r="I98" s="52"/>
      <c r="J98" s="52">
        <f t="shared" si="7"/>
        <v>0</v>
      </c>
      <c r="K98" s="52"/>
      <c r="L98" s="14"/>
    </row>
    <row r="99" spans="2:12" ht="12.75">
      <c r="B99" s="64" t="s">
        <v>188</v>
      </c>
      <c r="C99" s="63"/>
      <c r="D99" s="52">
        <f t="shared" si="8"/>
        <v>0</v>
      </c>
      <c r="E99" s="52"/>
      <c r="F99" s="52"/>
      <c r="G99" s="52">
        <f t="shared" si="6"/>
        <v>0</v>
      </c>
      <c r="H99" s="52"/>
      <c r="I99" s="52"/>
      <c r="J99" s="52">
        <f t="shared" si="7"/>
        <v>0</v>
      </c>
      <c r="K99" s="52"/>
      <c r="L99" s="14"/>
    </row>
    <row r="100" spans="2:12" ht="12.75">
      <c r="B100" s="64" t="s">
        <v>189</v>
      </c>
      <c r="C100" s="63"/>
      <c r="D100" s="52">
        <f t="shared" si="8"/>
        <v>55000</v>
      </c>
      <c r="E100" s="52">
        <v>55000</v>
      </c>
      <c r="F100" s="52"/>
      <c r="G100" s="52">
        <f t="shared" si="6"/>
        <v>0</v>
      </c>
      <c r="H100" s="52"/>
      <c r="I100" s="52"/>
      <c r="J100" s="52"/>
      <c r="K100" s="52"/>
      <c r="L100" s="14"/>
    </row>
    <row r="101" spans="1:12" ht="12.75">
      <c r="A101" s="31" t="s">
        <v>190</v>
      </c>
      <c r="B101" s="65" t="s">
        <v>191</v>
      </c>
      <c r="C101" s="66"/>
      <c r="D101" s="50">
        <f t="shared" si="8"/>
        <v>4633463.93</v>
      </c>
      <c r="E101" s="50">
        <f>E102+E107+E115+E118+E122+E124+E130</f>
        <v>4633463.93</v>
      </c>
      <c r="F101" s="50">
        <f aca="true" t="shared" si="9" ref="F101:K101">F102+F107+F115+F118+F122+F124+F130</f>
        <v>0</v>
      </c>
      <c r="G101" s="50">
        <f t="shared" si="9"/>
        <v>4350013</v>
      </c>
      <c r="H101" s="50">
        <f t="shared" si="9"/>
        <v>4350013</v>
      </c>
      <c r="I101" s="50">
        <f t="shared" si="9"/>
        <v>0</v>
      </c>
      <c r="J101" s="50">
        <f t="shared" si="9"/>
        <v>4350013</v>
      </c>
      <c r="K101" s="50">
        <f t="shared" si="9"/>
        <v>4350013</v>
      </c>
      <c r="L101" s="49">
        <f>L102+L107+L115+L118+L122</f>
        <v>0</v>
      </c>
    </row>
    <row r="102" spans="2:12" ht="12.75">
      <c r="B102" s="61" t="s">
        <v>161</v>
      </c>
      <c r="C102" s="56"/>
      <c r="D102" s="57">
        <f t="shared" si="8"/>
        <v>508431</v>
      </c>
      <c r="E102" s="57">
        <f>SUM(E104:E106)</f>
        <v>508431</v>
      </c>
      <c r="F102" s="57">
        <f>SUM(F104:F106)</f>
        <v>0</v>
      </c>
      <c r="G102" s="57">
        <f t="shared" si="6"/>
        <v>508431</v>
      </c>
      <c r="H102" s="57">
        <f>SUM(H104:H106)</f>
        <v>508431</v>
      </c>
      <c r="I102" s="57">
        <f>SUM(I104:I106)</f>
        <v>0</v>
      </c>
      <c r="J102" s="57">
        <f t="shared" si="7"/>
        <v>508431</v>
      </c>
      <c r="K102" s="57">
        <f>SUM(K104:K106)</f>
        <v>508431</v>
      </c>
      <c r="L102" s="55">
        <f>SUM(L104:L106)</f>
        <v>0</v>
      </c>
    </row>
    <row r="103" spans="2:12" ht="12.75">
      <c r="B103" s="62" t="s">
        <v>63</v>
      </c>
      <c r="C103" s="63"/>
      <c r="D103" s="52">
        <f t="shared" si="8"/>
        <v>0</v>
      </c>
      <c r="E103" s="52"/>
      <c r="F103" s="52"/>
      <c r="G103" s="52">
        <f t="shared" si="6"/>
        <v>0</v>
      </c>
      <c r="H103" s="52"/>
      <c r="I103" s="52"/>
      <c r="J103" s="52">
        <f t="shared" si="7"/>
        <v>0</v>
      </c>
      <c r="K103" s="52"/>
      <c r="L103" s="14"/>
    </row>
    <row r="104" spans="2:12" ht="12.75">
      <c r="B104" s="64" t="s">
        <v>162</v>
      </c>
      <c r="C104" s="63"/>
      <c r="D104" s="52">
        <f t="shared" si="8"/>
        <v>390500</v>
      </c>
      <c r="E104" s="52">
        <f>390500</f>
        <v>390500</v>
      </c>
      <c r="F104" s="52"/>
      <c r="G104" s="52">
        <f t="shared" si="6"/>
        <v>390500</v>
      </c>
      <c r="H104" s="52">
        <f>E104</f>
        <v>390500</v>
      </c>
      <c r="I104" s="52"/>
      <c r="J104" s="52">
        <f t="shared" si="7"/>
        <v>390500</v>
      </c>
      <c r="K104" s="52">
        <f>H104</f>
        <v>390500</v>
      </c>
      <c r="L104" s="14"/>
    </row>
    <row r="105" spans="2:12" ht="12.75">
      <c r="B105" s="64" t="s">
        <v>163</v>
      </c>
      <c r="C105" s="63"/>
      <c r="D105" s="52">
        <f t="shared" si="8"/>
        <v>0</v>
      </c>
      <c r="E105" s="52"/>
      <c r="F105" s="52"/>
      <c r="G105" s="52">
        <f t="shared" si="6"/>
        <v>0</v>
      </c>
      <c r="H105" s="52"/>
      <c r="I105" s="52"/>
      <c r="J105" s="52">
        <f t="shared" si="7"/>
        <v>0</v>
      </c>
      <c r="K105" s="52"/>
      <c r="L105" s="14"/>
    </row>
    <row r="106" spans="2:12" ht="12.75">
      <c r="B106" s="64" t="s">
        <v>164</v>
      </c>
      <c r="C106" s="63"/>
      <c r="D106" s="52">
        <f t="shared" si="8"/>
        <v>117931</v>
      </c>
      <c r="E106" s="52">
        <f>117931</f>
        <v>117931</v>
      </c>
      <c r="F106" s="52"/>
      <c r="G106" s="52">
        <f t="shared" si="6"/>
        <v>117931</v>
      </c>
      <c r="H106" s="52">
        <f>E106</f>
        <v>117931</v>
      </c>
      <c r="I106" s="52"/>
      <c r="J106" s="52">
        <f t="shared" si="7"/>
        <v>117931</v>
      </c>
      <c r="K106" s="52">
        <f>H106</f>
        <v>117931</v>
      </c>
      <c r="L106" s="14"/>
    </row>
    <row r="107" spans="2:12" ht="12.75">
      <c r="B107" s="61" t="s">
        <v>165</v>
      </c>
      <c r="C107" s="56"/>
      <c r="D107" s="57">
        <f t="shared" si="8"/>
        <v>6692</v>
      </c>
      <c r="E107" s="57">
        <f>SUM(E109:E114)</f>
        <v>6692</v>
      </c>
      <c r="F107" s="57">
        <f>SUM(F109:F114)</f>
        <v>0</v>
      </c>
      <c r="G107" s="57">
        <f t="shared" si="6"/>
        <v>6692</v>
      </c>
      <c r="H107" s="57">
        <f>SUM(H109:H114)</f>
        <v>6692</v>
      </c>
      <c r="I107" s="57">
        <f>SUM(I109:I114)</f>
        <v>0</v>
      </c>
      <c r="J107" s="57">
        <f t="shared" si="7"/>
        <v>6692</v>
      </c>
      <c r="K107" s="57">
        <f>SUM(K109:K114)</f>
        <v>6692</v>
      </c>
      <c r="L107" s="55">
        <f>SUM(L109:L114)</f>
        <v>0</v>
      </c>
    </row>
    <row r="108" spans="2:12" ht="12.75">
      <c r="B108" s="62" t="s">
        <v>63</v>
      </c>
      <c r="C108" s="63"/>
      <c r="D108" s="52">
        <f t="shared" si="8"/>
        <v>0</v>
      </c>
      <c r="E108" s="52"/>
      <c r="F108" s="52"/>
      <c r="G108" s="52">
        <f t="shared" si="6"/>
        <v>0</v>
      </c>
      <c r="H108" s="52"/>
      <c r="I108" s="52"/>
      <c r="J108" s="52">
        <f t="shared" si="7"/>
        <v>0</v>
      </c>
      <c r="K108" s="52"/>
      <c r="L108" s="14"/>
    </row>
    <row r="109" spans="2:12" ht="12.75">
      <c r="B109" s="64" t="s">
        <v>166</v>
      </c>
      <c r="C109" s="63"/>
      <c r="D109" s="52">
        <f t="shared" si="8"/>
        <v>0</v>
      </c>
      <c r="E109" s="52"/>
      <c r="F109" s="52"/>
      <c r="G109" s="52">
        <f t="shared" si="6"/>
        <v>0</v>
      </c>
      <c r="H109" s="52"/>
      <c r="I109" s="52"/>
      <c r="J109" s="52">
        <f t="shared" si="7"/>
        <v>0</v>
      </c>
      <c r="K109" s="52"/>
      <c r="L109" s="14"/>
    </row>
    <row r="110" spans="2:12" ht="12.75">
      <c r="B110" s="64" t="s">
        <v>167</v>
      </c>
      <c r="C110" s="63"/>
      <c r="D110" s="52">
        <f t="shared" si="8"/>
        <v>0</v>
      </c>
      <c r="E110" s="52"/>
      <c r="F110" s="52"/>
      <c r="G110" s="52">
        <f t="shared" si="6"/>
        <v>0</v>
      </c>
      <c r="H110" s="52"/>
      <c r="I110" s="52"/>
      <c r="J110" s="52">
        <f t="shared" si="7"/>
        <v>0</v>
      </c>
      <c r="K110" s="52"/>
      <c r="L110" s="14"/>
    </row>
    <row r="111" spans="2:12" ht="12.75">
      <c r="B111" s="64" t="s">
        <v>168</v>
      </c>
      <c r="C111" s="63"/>
      <c r="D111" s="52">
        <f t="shared" si="8"/>
        <v>6402</v>
      </c>
      <c r="E111" s="52">
        <f>6402</f>
        <v>6402</v>
      </c>
      <c r="F111" s="52"/>
      <c r="G111" s="52">
        <f t="shared" si="6"/>
        <v>6402</v>
      </c>
      <c r="H111" s="52">
        <f>6402</f>
        <v>6402</v>
      </c>
      <c r="I111" s="52"/>
      <c r="J111" s="52">
        <f t="shared" si="7"/>
        <v>6402</v>
      </c>
      <c r="K111" s="52">
        <f>6402</f>
        <v>6402</v>
      </c>
      <c r="L111" s="14"/>
    </row>
    <row r="112" spans="2:12" ht="12.75">
      <c r="B112" s="64" t="s">
        <v>169</v>
      </c>
      <c r="C112" s="63"/>
      <c r="D112" s="52">
        <f t="shared" si="8"/>
        <v>0</v>
      </c>
      <c r="E112" s="52"/>
      <c r="F112" s="52"/>
      <c r="G112" s="52">
        <f t="shared" si="6"/>
        <v>0</v>
      </c>
      <c r="H112" s="52"/>
      <c r="I112" s="52"/>
      <c r="J112" s="52">
        <f t="shared" si="7"/>
        <v>0</v>
      </c>
      <c r="K112" s="52"/>
      <c r="L112" s="14"/>
    </row>
    <row r="113" spans="2:12" ht="12.75">
      <c r="B113" s="64" t="s">
        <v>170</v>
      </c>
      <c r="C113" s="63"/>
      <c r="D113" s="52">
        <f t="shared" si="8"/>
        <v>290</v>
      </c>
      <c r="E113" s="52">
        <f>290</f>
        <v>290</v>
      </c>
      <c r="F113" s="52"/>
      <c r="G113" s="52">
        <f t="shared" si="6"/>
        <v>290</v>
      </c>
      <c r="H113" s="52">
        <f>290</f>
        <v>290</v>
      </c>
      <c r="I113" s="52"/>
      <c r="J113" s="52">
        <f t="shared" si="7"/>
        <v>290</v>
      </c>
      <c r="K113" s="52">
        <f>290</f>
        <v>290</v>
      </c>
      <c r="L113" s="14"/>
    </row>
    <row r="114" spans="2:12" ht="12.75">
      <c r="B114" s="64" t="s">
        <v>192</v>
      </c>
      <c r="C114" s="63"/>
      <c r="D114" s="52">
        <f t="shared" si="8"/>
        <v>0</v>
      </c>
      <c r="E114" s="52"/>
      <c r="F114" s="52"/>
      <c r="G114" s="52">
        <f t="shared" si="6"/>
        <v>0</v>
      </c>
      <c r="H114" s="52"/>
      <c r="I114" s="52"/>
      <c r="J114" s="52">
        <f t="shared" si="7"/>
        <v>0</v>
      </c>
      <c r="K114" s="52"/>
      <c r="L114" s="14"/>
    </row>
    <row r="115" spans="2:12" ht="12.75">
      <c r="B115" s="61" t="s">
        <v>193</v>
      </c>
      <c r="C115" s="56"/>
      <c r="D115" s="57">
        <f t="shared" si="8"/>
        <v>0</v>
      </c>
      <c r="E115" s="57">
        <f>E117</f>
        <v>0</v>
      </c>
      <c r="F115" s="57">
        <f>F117</f>
        <v>0</v>
      </c>
      <c r="G115" s="57">
        <f t="shared" si="6"/>
        <v>0</v>
      </c>
      <c r="H115" s="57">
        <f>H117</f>
        <v>0</v>
      </c>
      <c r="I115" s="57">
        <f>I117</f>
        <v>0</v>
      </c>
      <c r="J115" s="57">
        <f t="shared" si="7"/>
        <v>0</v>
      </c>
      <c r="K115" s="57">
        <f>K117</f>
        <v>0</v>
      </c>
      <c r="L115" s="55">
        <f>L117</f>
        <v>0</v>
      </c>
    </row>
    <row r="116" spans="2:12" ht="12.75">
      <c r="B116" s="62" t="s">
        <v>63</v>
      </c>
      <c r="C116" s="63"/>
      <c r="D116" s="52">
        <f t="shared" si="8"/>
        <v>0</v>
      </c>
      <c r="E116" s="52"/>
      <c r="F116" s="52"/>
      <c r="G116" s="52">
        <f t="shared" si="6"/>
        <v>0</v>
      </c>
      <c r="H116" s="52"/>
      <c r="I116" s="52"/>
      <c r="J116" s="52">
        <f t="shared" si="7"/>
        <v>0</v>
      </c>
      <c r="K116" s="52"/>
      <c r="L116" s="14"/>
    </row>
    <row r="117" spans="2:12" ht="12.75">
      <c r="B117" s="64" t="s">
        <v>174</v>
      </c>
      <c r="C117" s="63"/>
      <c r="D117" s="52">
        <f t="shared" si="8"/>
        <v>0</v>
      </c>
      <c r="E117" s="52"/>
      <c r="F117" s="52"/>
      <c r="G117" s="52">
        <f t="shared" si="6"/>
        <v>0</v>
      </c>
      <c r="H117" s="52"/>
      <c r="I117" s="52"/>
      <c r="J117" s="52">
        <f t="shared" si="7"/>
        <v>0</v>
      </c>
      <c r="K117" s="52"/>
      <c r="L117" s="14"/>
    </row>
    <row r="118" spans="2:12" ht="12.75">
      <c r="B118" s="61" t="s">
        <v>175</v>
      </c>
      <c r="C118" s="56"/>
      <c r="D118" s="57">
        <f t="shared" si="8"/>
        <v>0</v>
      </c>
      <c r="E118" s="57">
        <f>SUM(E120:E121)</f>
        <v>0</v>
      </c>
      <c r="F118" s="57">
        <f>SUM(F120:F121)</f>
        <v>0</v>
      </c>
      <c r="G118" s="57">
        <f t="shared" si="6"/>
        <v>0</v>
      </c>
      <c r="H118" s="57">
        <f>SUM(H120:H121)</f>
        <v>0</v>
      </c>
      <c r="I118" s="57">
        <f>SUM(I120:I121)</f>
        <v>0</v>
      </c>
      <c r="J118" s="57">
        <f t="shared" si="7"/>
        <v>0</v>
      </c>
      <c r="K118" s="57">
        <f>SUM(K120:K121)</f>
        <v>0</v>
      </c>
      <c r="L118" s="55">
        <f>SUM(L120:L121)</f>
        <v>0</v>
      </c>
    </row>
    <row r="119" spans="2:12" ht="12.75">
      <c r="B119" s="62" t="s">
        <v>63</v>
      </c>
      <c r="C119" s="63"/>
      <c r="D119" s="52">
        <f t="shared" si="8"/>
        <v>0</v>
      </c>
      <c r="E119" s="52"/>
      <c r="F119" s="52"/>
      <c r="G119" s="52">
        <f t="shared" si="6"/>
        <v>0</v>
      </c>
      <c r="H119" s="52"/>
      <c r="I119" s="52"/>
      <c r="J119" s="52">
        <f t="shared" si="7"/>
        <v>0</v>
      </c>
      <c r="K119" s="52"/>
      <c r="L119" s="14"/>
    </row>
    <row r="120" spans="2:12" ht="12.75">
      <c r="B120" s="64" t="s">
        <v>176</v>
      </c>
      <c r="C120" s="63"/>
      <c r="D120" s="52">
        <f t="shared" si="8"/>
        <v>0</v>
      </c>
      <c r="E120" s="52"/>
      <c r="F120" s="52"/>
      <c r="G120" s="52">
        <f t="shared" si="6"/>
        <v>0</v>
      </c>
      <c r="H120" s="52"/>
      <c r="I120" s="52"/>
      <c r="J120" s="52">
        <f t="shared" si="7"/>
        <v>0</v>
      </c>
      <c r="K120" s="52"/>
      <c r="L120" s="14"/>
    </row>
    <row r="121" spans="2:12" ht="12.75">
      <c r="B121" s="64" t="s">
        <v>194</v>
      </c>
      <c r="C121" s="63"/>
      <c r="D121" s="52">
        <f t="shared" si="8"/>
        <v>0</v>
      </c>
      <c r="E121" s="52"/>
      <c r="F121" s="52"/>
      <c r="G121" s="52">
        <f aca="true" t="shared" si="10" ref="G121:G138">H121+I121</f>
        <v>0</v>
      </c>
      <c r="H121" s="52"/>
      <c r="I121" s="52"/>
      <c r="J121" s="52">
        <f aca="true" t="shared" si="11" ref="J121:J138">K121+L121</f>
        <v>0</v>
      </c>
      <c r="K121" s="52"/>
      <c r="L121" s="14"/>
    </row>
    <row r="122" spans="2:12" ht="12.75">
      <c r="B122" s="61" t="s">
        <v>178</v>
      </c>
      <c r="C122" s="56"/>
      <c r="D122" s="57">
        <f t="shared" si="8"/>
        <v>0</v>
      </c>
      <c r="E122" s="57"/>
      <c r="F122" s="57"/>
      <c r="G122" s="57">
        <f t="shared" si="10"/>
        <v>0</v>
      </c>
      <c r="H122" s="57"/>
      <c r="I122" s="57">
        <f>I124+I130</f>
        <v>0</v>
      </c>
      <c r="J122" s="57">
        <f t="shared" si="11"/>
        <v>0</v>
      </c>
      <c r="K122" s="57"/>
      <c r="L122" s="55">
        <f>L124+L130</f>
        <v>0</v>
      </c>
    </row>
    <row r="123" spans="2:12" ht="12.75">
      <c r="B123" s="62" t="s">
        <v>51</v>
      </c>
      <c r="C123" s="63"/>
      <c r="D123" s="52">
        <f t="shared" si="8"/>
        <v>0</v>
      </c>
      <c r="E123" s="52"/>
      <c r="F123" s="52"/>
      <c r="G123" s="52">
        <f t="shared" si="10"/>
        <v>0</v>
      </c>
      <c r="H123" s="52"/>
      <c r="I123" s="52"/>
      <c r="J123" s="52">
        <f t="shared" si="11"/>
        <v>0</v>
      </c>
      <c r="K123" s="52"/>
      <c r="L123" s="14"/>
    </row>
    <row r="124" spans="2:12" ht="12.75">
      <c r="B124" s="61" t="s">
        <v>187</v>
      </c>
      <c r="C124" s="56"/>
      <c r="D124" s="57">
        <f t="shared" si="8"/>
        <v>4118340.93</v>
      </c>
      <c r="E124" s="57">
        <f>SUM(E126:E129)</f>
        <v>4118340.93</v>
      </c>
      <c r="F124" s="57">
        <f>SUM(F126:F129)</f>
        <v>0</v>
      </c>
      <c r="G124" s="57">
        <f t="shared" si="10"/>
        <v>3834890</v>
      </c>
      <c r="H124" s="57">
        <f>SUM(H126:H129)</f>
        <v>3834890</v>
      </c>
      <c r="I124" s="57">
        <f>SUM(I126:I129)</f>
        <v>0</v>
      </c>
      <c r="J124" s="57">
        <f t="shared" si="11"/>
        <v>3834890</v>
      </c>
      <c r="K124" s="57">
        <f>SUM(K126:K129)</f>
        <v>3834890</v>
      </c>
      <c r="L124" s="55">
        <f>SUM(L126:L129)</f>
        <v>0</v>
      </c>
    </row>
    <row r="125" spans="2:12" ht="12.75">
      <c r="B125" s="62" t="s">
        <v>63</v>
      </c>
      <c r="C125" s="63"/>
      <c r="D125" s="52">
        <f t="shared" si="8"/>
        <v>0</v>
      </c>
      <c r="E125" s="52"/>
      <c r="F125" s="52"/>
      <c r="G125" s="52">
        <f t="shared" si="10"/>
        <v>0</v>
      </c>
      <c r="H125" s="52"/>
      <c r="I125" s="52"/>
      <c r="J125" s="52">
        <f t="shared" si="11"/>
        <v>0</v>
      </c>
      <c r="K125" s="52"/>
      <c r="L125" s="14"/>
    </row>
    <row r="126" spans="2:12" ht="12.75">
      <c r="B126" s="64" t="s">
        <v>180</v>
      </c>
      <c r="C126" s="63"/>
      <c r="D126" s="52">
        <f t="shared" si="8"/>
        <v>300246.16</v>
      </c>
      <c r="E126" s="52">
        <f>300246.16</f>
        <v>300246.16</v>
      </c>
      <c r="F126" s="52"/>
      <c r="G126" s="52">
        <f t="shared" si="10"/>
        <v>300246.16</v>
      </c>
      <c r="H126" s="52">
        <f>300246.16</f>
        <v>300246.16</v>
      </c>
      <c r="I126" s="52"/>
      <c r="J126" s="52">
        <f t="shared" si="11"/>
        <v>300246.16</v>
      </c>
      <c r="K126" s="52">
        <f>300246.16</f>
        <v>300246.16</v>
      </c>
      <c r="L126" s="14"/>
    </row>
    <row r="127" spans="2:12" ht="12.75">
      <c r="B127" s="64" t="s">
        <v>195</v>
      </c>
      <c r="C127" s="63"/>
      <c r="D127" s="52">
        <f t="shared" si="8"/>
        <v>0</v>
      </c>
      <c r="E127" s="52"/>
      <c r="F127" s="52"/>
      <c r="G127" s="52">
        <f t="shared" si="10"/>
        <v>0</v>
      </c>
      <c r="H127" s="52"/>
      <c r="I127" s="52"/>
      <c r="J127" s="52">
        <f t="shared" si="11"/>
        <v>0</v>
      </c>
      <c r="K127" s="52"/>
      <c r="L127" s="14"/>
    </row>
    <row r="128" spans="2:12" ht="12.75">
      <c r="B128" s="64" t="s">
        <v>188</v>
      </c>
      <c r="C128" s="63"/>
      <c r="D128" s="52">
        <f t="shared" si="8"/>
        <v>0</v>
      </c>
      <c r="E128" s="52"/>
      <c r="F128" s="52"/>
      <c r="G128" s="52">
        <f t="shared" si="10"/>
        <v>0</v>
      </c>
      <c r="H128" s="52"/>
      <c r="I128" s="52"/>
      <c r="J128" s="52">
        <f t="shared" si="11"/>
        <v>0</v>
      </c>
      <c r="K128" s="52"/>
      <c r="L128" s="14"/>
    </row>
    <row r="129" spans="2:12" ht="12.75">
      <c r="B129" s="64" t="s">
        <v>183</v>
      </c>
      <c r="C129" s="63"/>
      <c r="D129" s="52">
        <f t="shared" si="8"/>
        <v>3818094.77</v>
      </c>
      <c r="E129" s="52">
        <f>3818094.77</f>
        <v>3818094.77</v>
      </c>
      <c r="F129" s="52"/>
      <c r="G129" s="52">
        <f t="shared" si="10"/>
        <v>3534643.84</v>
      </c>
      <c r="H129" s="52">
        <f>3818094.77-283450.93</f>
        <v>3534643.84</v>
      </c>
      <c r="I129" s="52"/>
      <c r="J129" s="52">
        <f t="shared" si="11"/>
        <v>3534643.84</v>
      </c>
      <c r="K129" s="52">
        <f>3818094.77-283450.93</f>
        <v>3534643.84</v>
      </c>
      <c r="L129" s="14"/>
    </row>
    <row r="130" spans="2:12" ht="12.75">
      <c r="B130" s="61" t="s">
        <v>196</v>
      </c>
      <c r="C130" s="56"/>
      <c r="D130" s="57">
        <f t="shared" si="8"/>
        <v>0</v>
      </c>
      <c r="E130" s="57">
        <f>SUM(E132:E133)</f>
        <v>0</v>
      </c>
      <c r="F130" s="57">
        <f>SUM(F132:F133)</f>
        <v>0</v>
      </c>
      <c r="G130" s="57">
        <f t="shared" si="10"/>
        <v>0</v>
      </c>
      <c r="H130" s="57">
        <f>SUM(H132:H133)</f>
        <v>0</v>
      </c>
      <c r="I130" s="57">
        <f>SUM(I132:I133)</f>
        <v>0</v>
      </c>
      <c r="J130" s="57">
        <f t="shared" si="11"/>
        <v>0</v>
      </c>
      <c r="K130" s="57">
        <f>SUM(K132:K133)</f>
        <v>0</v>
      </c>
      <c r="L130" s="55">
        <f>SUM(L132:L133)</f>
        <v>0</v>
      </c>
    </row>
    <row r="131" spans="2:12" ht="12.75">
      <c r="B131" s="62" t="s">
        <v>63</v>
      </c>
      <c r="C131" s="63"/>
      <c r="D131" s="52">
        <f t="shared" si="8"/>
        <v>0</v>
      </c>
      <c r="E131" s="52"/>
      <c r="F131" s="52"/>
      <c r="G131" s="52">
        <f t="shared" si="10"/>
        <v>0</v>
      </c>
      <c r="H131" s="52"/>
      <c r="I131" s="52"/>
      <c r="J131" s="52">
        <f t="shared" si="11"/>
        <v>0</v>
      </c>
      <c r="K131" s="52"/>
      <c r="L131" s="14"/>
    </row>
    <row r="132" spans="2:12" ht="12.75">
      <c r="B132" s="64" t="s">
        <v>197</v>
      </c>
      <c r="C132" s="63"/>
      <c r="D132" s="52">
        <f t="shared" si="8"/>
        <v>0</v>
      </c>
      <c r="E132" s="52"/>
      <c r="F132" s="52"/>
      <c r="G132" s="52">
        <f t="shared" si="10"/>
        <v>0</v>
      </c>
      <c r="H132" s="52"/>
      <c r="I132" s="52"/>
      <c r="J132" s="52">
        <f t="shared" si="11"/>
        <v>0</v>
      </c>
      <c r="K132" s="52"/>
      <c r="L132" s="14"/>
    </row>
    <row r="133" spans="2:12" ht="12.75">
      <c r="B133" s="64" t="s">
        <v>198</v>
      </c>
      <c r="C133" s="63"/>
      <c r="D133" s="52">
        <f t="shared" si="8"/>
        <v>0</v>
      </c>
      <c r="E133" s="52"/>
      <c r="F133" s="52"/>
      <c r="G133" s="52">
        <f t="shared" si="10"/>
        <v>0</v>
      </c>
      <c r="H133" s="52"/>
      <c r="I133" s="52"/>
      <c r="J133" s="52">
        <f t="shared" si="11"/>
        <v>0</v>
      </c>
      <c r="K133" s="52"/>
      <c r="L133" s="14"/>
    </row>
    <row r="134" spans="1:12" ht="13.5" customHeight="1">
      <c r="A134" s="67" t="s">
        <v>199</v>
      </c>
      <c r="B134" s="68" t="s">
        <v>200</v>
      </c>
      <c r="C134" s="49"/>
      <c r="D134" s="50">
        <f t="shared" si="8"/>
        <v>0</v>
      </c>
      <c r="E134" s="50">
        <f>SUM(E136:E138)</f>
        <v>0</v>
      </c>
      <c r="F134" s="50">
        <f>SUM(F136:F138)</f>
        <v>0</v>
      </c>
      <c r="G134" s="50">
        <f t="shared" si="10"/>
        <v>0</v>
      </c>
      <c r="H134" s="50">
        <f>SUM(H136:H138)</f>
        <v>0</v>
      </c>
      <c r="I134" s="50">
        <f>SUM(I136:I138)</f>
        <v>0</v>
      </c>
      <c r="J134" s="50">
        <f t="shared" si="11"/>
        <v>0</v>
      </c>
      <c r="K134" s="50">
        <f>SUM(K136:K138)</f>
        <v>0</v>
      </c>
      <c r="L134" s="49">
        <f>SUM(L136:L138)</f>
        <v>0</v>
      </c>
    </row>
    <row r="135" spans="1:12" ht="12.75">
      <c r="A135" s="67"/>
      <c r="B135" s="62" t="s">
        <v>51</v>
      </c>
      <c r="C135" s="14"/>
      <c r="D135" s="52">
        <f t="shared" si="8"/>
        <v>0</v>
      </c>
      <c r="E135" s="52"/>
      <c r="F135" s="52"/>
      <c r="G135" s="52">
        <f t="shared" si="10"/>
        <v>0</v>
      </c>
      <c r="H135" s="52"/>
      <c r="I135" s="52"/>
      <c r="J135" s="52">
        <f t="shared" si="11"/>
        <v>0</v>
      </c>
      <c r="K135" s="52"/>
      <c r="L135" s="14"/>
    </row>
    <row r="136" spans="1:12" ht="12.75">
      <c r="A136" s="67"/>
      <c r="B136" s="64" t="s">
        <v>128</v>
      </c>
      <c r="C136" s="14"/>
      <c r="D136" s="52">
        <f t="shared" si="8"/>
        <v>0</v>
      </c>
      <c r="E136" s="52"/>
      <c r="F136" s="52">
        <f>F11+F31-F42</f>
        <v>0</v>
      </c>
      <c r="G136" s="52">
        <f t="shared" si="10"/>
        <v>0</v>
      </c>
      <c r="H136" s="52"/>
      <c r="I136" s="52">
        <f>I11+I31-I42</f>
        <v>0</v>
      </c>
      <c r="J136" s="52">
        <f t="shared" si="11"/>
        <v>0</v>
      </c>
      <c r="K136" s="52"/>
      <c r="L136" s="14">
        <f>L11+L31-L42</f>
        <v>0</v>
      </c>
    </row>
    <row r="137" spans="1:12" ht="12.75">
      <c r="A137" s="67"/>
      <c r="B137" s="64" t="s">
        <v>129</v>
      </c>
      <c r="C137" s="14"/>
      <c r="D137" s="52">
        <f t="shared" si="8"/>
        <v>0</v>
      </c>
      <c r="E137" s="52">
        <f>E12+E32-E72</f>
        <v>0</v>
      </c>
      <c r="F137" s="52">
        <f>F12+F32-F72</f>
        <v>0</v>
      </c>
      <c r="G137" s="52">
        <f t="shared" si="10"/>
        <v>0</v>
      </c>
      <c r="H137" s="52">
        <f>H12+H32-H72</f>
        <v>0</v>
      </c>
      <c r="I137" s="52">
        <f>I12+I32-I72</f>
        <v>0</v>
      </c>
      <c r="J137" s="52">
        <f t="shared" si="11"/>
        <v>0</v>
      </c>
      <c r="K137" s="52">
        <f>K12+K32-K72</f>
        <v>0</v>
      </c>
      <c r="L137" s="14">
        <f>L12+L32-L72</f>
        <v>0</v>
      </c>
    </row>
    <row r="138" spans="1:12" ht="12.75">
      <c r="A138" s="69"/>
      <c r="B138" s="64" t="s">
        <v>130</v>
      </c>
      <c r="C138" s="14"/>
      <c r="D138" s="52">
        <f t="shared" si="8"/>
        <v>0</v>
      </c>
      <c r="E138" s="52">
        <f>E13+E16+E19+E27+E28+E29+E30+E34-E101</f>
        <v>0</v>
      </c>
      <c r="F138" s="52">
        <f>F13+F16+F19+F27+F28+F29+F30+F34-F101</f>
        <v>0</v>
      </c>
      <c r="G138" s="52">
        <f t="shared" si="10"/>
        <v>0</v>
      </c>
      <c r="H138" s="52">
        <f>H13+H16+H19+H27+H28+H29+H30+H34-H101</f>
        <v>0</v>
      </c>
      <c r="I138" s="52">
        <f>I13+I16+I19+I27+I28+I29+I30+I34-I101</f>
        <v>0</v>
      </c>
      <c r="J138" s="52">
        <f t="shared" si="11"/>
        <v>0</v>
      </c>
      <c r="K138" s="52">
        <f>K13+K16+K19+K27+K28+K29+K30+K34-K101</f>
        <v>0</v>
      </c>
      <c r="L138" s="14">
        <f>L13+L16+L19+L27+L28+L29+L30+L34-L101</f>
        <v>0</v>
      </c>
    </row>
    <row r="139" spans="2:12" ht="12.75">
      <c r="B139" s="70"/>
      <c r="C139" s="1"/>
      <c r="D139" s="1"/>
      <c r="E139" s="1"/>
      <c r="F139" s="1"/>
      <c r="G139" s="1"/>
      <c r="H139" s="1"/>
      <c r="I139" s="71"/>
      <c r="J139" s="71"/>
      <c r="K139" s="71"/>
      <c r="L139" s="72"/>
    </row>
    <row r="140" spans="2:12" ht="12.75">
      <c r="B140" s="8" t="s">
        <v>201</v>
      </c>
      <c r="C140" s="1"/>
      <c r="D140" s="1"/>
      <c r="E140" s="1"/>
      <c r="F140" s="1"/>
      <c r="G140" s="1"/>
      <c r="H140" s="1"/>
      <c r="I140" s="71"/>
      <c r="J140" s="71"/>
      <c r="K140" s="71"/>
      <c r="L140" s="72"/>
    </row>
    <row r="141" spans="2:12" ht="12.75">
      <c r="B141" s="25" t="s">
        <v>202</v>
      </c>
      <c r="C141" s="69"/>
      <c r="D141" s="73"/>
      <c r="E141" s="73"/>
      <c r="F141" s="73"/>
      <c r="G141" s="73"/>
      <c r="H141" s="73"/>
      <c r="I141" s="73"/>
      <c r="J141" s="73"/>
      <c r="K141" s="73"/>
      <c r="L141" s="69"/>
    </row>
    <row r="142" spans="2:12" ht="12.75">
      <c r="B142" s="69"/>
      <c r="C142" s="69"/>
      <c r="D142" s="73"/>
      <c r="E142" s="73"/>
      <c r="F142" s="73"/>
      <c r="G142" s="73"/>
      <c r="H142" s="73"/>
      <c r="I142" s="73"/>
      <c r="J142" s="73"/>
      <c r="K142" s="73"/>
      <c r="L142" s="69"/>
    </row>
  </sheetData>
  <sheetProtection selectLockedCells="1" selectUnlockedCells="1"/>
  <autoFilter ref="B8:L137"/>
  <mergeCells count="18">
    <mergeCell ref="B4:B7"/>
    <mergeCell ref="C4:C7"/>
    <mergeCell ref="D4:F4"/>
    <mergeCell ref="G4:L4"/>
    <mergeCell ref="D5:D7"/>
    <mergeCell ref="E5:F6"/>
    <mergeCell ref="G5:I5"/>
    <mergeCell ref="J5:L5"/>
    <mergeCell ref="G6:G7"/>
    <mergeCell ref="H6:I6"/>
    <mergeCell ref="J6:J7"/>
    <mergeCell ref="K6:L6"/>
    <mergeCell ref="A134:A137"/>
    <mergeCell ref="C139:H140"/>
    <mergeCell ref="I139:I140"/>
    <mergeCell ref="J139:J140"/>
    <mergeCell ref="K139:K140"/>
    <mergeCell ref="L139:L140"/>
  </mergeCells>
  <printOptions/>
  <pageMargins left="0.5902777777777778" right="0.39375" top="0.19652777777777777" bottom="0.19652777777777777" header="0.5118055555555555" footer="0.5118055555555555"/>
  <pageSetup horizontalDpi="300" verticalDpi="300" orientation="landscape" paperSize="9" scale="73"/>
  <rowBreaks count="1" manualBreakCount="1">
    <brk id="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85" workbookViewId="0" topLeftCell="A1">
      <selection activeCell="I14" sqref="I14"/>
    </sheetView>
  </sheetViews>
  <sheetFormatPr defaultColWidth="9.00390625" defaultRowHeight="12.75"/>
  <cols>
    <col min="1" max="1" width="43.375" style="0" customWidth="1"/>
    <col min="2" max="2" width="19.625" style="0" customWidth="1"/>
    <col min="3" max="3" width="14.75390625" style="0" customWidth="1"/>
    <col min="4" max="4" width="10.375" style="0" customWidth="1"/>
    <col min="5" max="5" width="11.875" style="0" customWidth="1"/>
    <col min="6" max="6" width="10.75390625" style="0" customWidth="1"/>
    <col min="7" max="7" width="9.875" style="0" customWidth="1"/>
    <col min="8" max="8" width="9.125" style="69" customWidth="1"/>
  </cols>
  <sheetData>
    <row r="1" ht="12.75">
      <c r="A1" s="32" t="s">
        <v>203</v>
      </c>
    </row>
    <row r="2" ht="9.75" customHeight="1">
      <c r="A2" s="39"/>
    </row>
    <row r="3" spans="1:7" ht="15.75" customHeight="1">
      <c r="A3" s="74" t="s">
        <v>204</v>
      </c>
      <c r="B3" s="75" t="s">
        <v>205</v>
      </c>
      <c r="C3" s="75"/>
      <c r="D3" s="75" t="s">
        <v>123</v>
      </c>
      <c r="E3" s="75"/>
      <c r="F3" s="75" t="s">
        <v>124</v>
      </c>
      <c r="G3" s="75"/>
    </row>
    <row r="4" spans="1:7" ht="12.75">
      <c r="A4" s="74"/>
      <c r="B4" s="75"/>
      <c r="C4" s="75"/>
      <c r="D4" s="75" t="s">
        <v>206</v>
      </c>
      <c r="E4" s="75" t="s">
        <v>207</v>
      </c>
      <c r="F4" s="75" t="s">
        <v>206</v>
      </c>
      <c r="G4" s="75" t="s">
        <v>207</v>
      </c>
    </row>
    <row r="5" spans="1:7" ht="12.75" customHeight="1">
      <c r="A5" s="18">
        <v>1</v>
      </c>
      <c r="B5" s="18">
        <v>2</v>
      </c>
      <c r="C5" s="18"/>
      <c r="D5" s="18">
        <v>3</v>
      </c>
      <c r="E5" s="18">
        <v>4</v>
      </c>
      <c r="F5" s="18">
        <v>5</v>
      </c>
      <c r="G5" s="18">
        <v>6</v>
      </c>
    </row>
    <row r="6" spans="1:7" ht="15.75" customHeight="1">
      <c r="A6" s="75" t="s">
        <v>208</v>
      </c>
      <c r="B6" s="75"/>
      <c r="C6" s="75"/>
      <c r="D6" s="75"/>
      <c r="E6" s="75"/>
      <c r="F6" s="75"/>
      <c r="G6" s="75"/>
    </row>
    <row r="7" spans="1:8" ht="15.75" customHeight="1">
      <c r="A7" s="38"/>
      <c r="B7" s="75" t="s">
        <v>209</v>
      </c>
      <c r="C7" s="75"/>
      <c r="D7" s="75" t="s">
        <v>209</v>
      </c>
      <c r="E7" s="75" t="s">
        <v>210</v>
      </c>
      <c r="F7" s="75" t="s">
        <v>209</v>
      </c>
      <c r="G7" s="75" t="s">
        <v>210</v>
      </c>
      <c r="H7" s="76"/>
    </row>
    <row r="8" spans="1:8" ht="15.75" customHeight="1">
      <c r="A8" s="38" t="s">
        <v>211</v>
      </c>
      <c r="B8" s="75"/>
      <c r="C8" s="75"/>
      <c r="D8" s="38"/>
      <c r="E8" s="38"/>
      <c r="F8" s="38"/>
      <c r="G8" s="38"/>
      <c r="H8" s="77"/>
    </row>
    <row r="9" spans="1:7" ht="31.5" customHeight="1">
      <c r="A9" s="38" t="s">
        <v>212</v>
      </c>
      <c r="B9" s="75">
        <v>2</v>
      </c>
      <c r="C9" s="75"/>
      <c r="D9" s="38">
        <v>2</v>
      </c>
      <c r="E9" s="38">
        <v>100</v>
      </c>
      <c r="F9" s="38">
        <v>2</v>
      </c>
      <c r="G9" s="38">
        <v>100</v>
      </c>
    </row>
    <row r="10" spans="1:7" ht="15.75" customHeight="1">
      <c r="A10" s="38" t="s">
        <v>213</v>
      </c>
      <c r="B10" s="75">
        <v>33</v>
      </c>
      <c r="C10" s="75"/>
      <c r="D10" s="38">
        <v>33</v>
      </c>
      <c r="E10" s="38">
        <v>100</v>
      </c>
      <c r="F10" s="38">
        <v>33</v>
      </c>
      <c r="G10" s="38">
        <v>100</v>
      </c>
    </row>
    <row r="11" spans="1:7" ht="12.75">
      <c r="A11" s="38" t="s">
        <v>214</v>
      </c>
      <c r="B11" s="75">
        <v>25</v>
      </c>
      <c r="C11" s="75"/>
      <c r="D11" s="38">
        <v>25</v>
      </c>
      <c r="E11" s="38">
        <v>100</v>
      </c>
      <c r="F11" s="38">
        <v>25</v>
      </c>
      <c r="G11" s="38">
        <v>100</v>
      </c>
    </row>
    <row r="12" spans="1:7" ht="12.75">
      <c r="A12" s="38" t="s">
        <v>215</v>
      </c>
      <c r="B12" s="75"/>
      <c r="C12" s="75"/>
      <c r="D12" s="38"/>
      <c r="E12" s="38"/>
      <c r="F12" s="38"/>
      <c r="G12" s="38"/>
    </row>
    <row r="13" spans="1:8" ht="12.75">
      <c r="A13" s="38"/>
      <c r="B13" s="75"/>
      <c r="C13" s="75"/>
      <c r="D13" s="38"/>
      <c r="E13" s="38"/>
      <c r="F13" s="38"/>
      <c r="G13" s="38"/>
      <c r="H13" s="78"/>
    </row>
    <row r="14" spans="1:7" ht="12.75" customHeight="1">
      <c r="A14" s="75" t="s">
        <v>216</v>
      </c>
      <c r="B14" s="75"/>
      <c r="C14" s="75"/>
      <c r="D14" s="75"/>
      <c r="E14" s="75"/>
      <c r="F14" s="75"/>
      <c r="G14" s="75"/>
    </row>
    <row r="15" spans="1:8" ht="12.75" customHeight="1">
      <c r="A15" s="38"/>
      <c r="B15" s="75" t="s">
        <v>217</v>
      </c>
      <c r="C15" s="75"/>
      <c r="D15" s="79" t="s">
        <v>218</v>
      </c>
      <c r="E15" s="75" t="s">
        <v>210</v>
      </c>
      <c r="F15" s="79" t="s">
        <v>219</v>
      </c>
      <c r="G15" s="75" t="s">
        <v>210</v>
      </c>
      <c r="H15" s="80"/>
    </row>
    <row r="16" spans="1:7" ht="15.75" customHeight="1">
      <c r="A16" s="38" t="s">
        <v>220</v>
      </c>
      <c r="B16" s="81">
        <f>3!E45+3!E47+3!E104+3!E106</f>
        <v>30796103</v>
      </c>
      <c r="C16" s="81"/>
      <c r="D16" s="82">
        <f>(3!H45+3!H47+3!H104+3!H1060)/1000</f>
        <v>32179.497</v>
      </c>
      <c r="E16" s="83">
        <f>(D16*1000)/B16*100</f>
        <v>104.49210732929424</v>
      </c>
      <c r="F16" s="82">
        <f>(3!K45+3!K47+3!K104+3!K106)/1000</f>
        <v>33842.567</v>
      </c>
      <c r="G16" s="83">
        <f>(F16*1000)/B16*100</f>
        <v>109.8923685246799</v>
      </c>
    </row>
    <row r="17" spans="1:7" ht="15.75" customHeight="1">
      <c r="A17" s="38"/>
      <c r="B17" s="75" t="s">
        <v>210</v>
      </c>
      <c r="C17" s="75"/>
      <c r="D17" s="75" t="s">
        <v>210</v>
      </c>
      <c r="E17" s="75" t="s">
        <v>210</v>
      </c>
      <c r="F17" s="75" t="s">
        <v>210</v>
      </c>
      <c r="G17" s="75" t="s">
        <v>210</v>
      </c>
    </row>
    <row r="18" spans="1:8" ht="31.5" customHeight="1">
      <c r="A18" s="38" t="s">
        <v>221</v>
      </c>
      <c r="B18" s="84">
        <f>B16/3!E14*100</f>
        <v>75.72441970357761</v>
      </c>
      <c r="C18" s="84"/>
      <c r="D18" s="84">
        <f>D16*1000/3!H14*100</f>
        <v>74.27198183248461</v>
      </c>
      <c r="E18" s="83">
        <f>D18/B18*100</f>
        <v>98.08194255330243</v>
      </c>
      <c r="F18" s="84">
        <f>(F16*1000)/3!K14*100</f>
        <v>74.79500672463075</v>
      </c>
      <c r="G18" s="83">
        <f>F18/B18*100</f>
        <v>98.77263770051322</v>
      </c>
      <c r="H18" s="85"/>
    </row>
    <row r="19" spans="1:7" ht="15.75" customHeight="1">
      <c r="A19" s="75" t="s">
        <v>222</v>
      </c>
      <c r="B19" s="75"/>
      <c r="C19" s="75"/>
      <c r="D19" s="75"/>
      <c r="E19" s="75"/>
      <c r="F19" s="75"/>
      <c r="G19" s="75"/>
    </row>
    <row r="20" spans="1:7" ht="15.75" customHeight="1">
      <c r="A20" s="38"/>
      <c r="B20" s="75" t="s">
        <v>223</v>
      </c>
      <c r="C20" s="75"/>
      <c r="D20" s="75" t="s">
        <v>223</v>
      </c>
      <c r="E20" s="75" t="s">
        <v>210</v>
      </c>
      <c r="F20" s="75" t="s">
        <v>223</v>
      </c>
      <c r="G20" s="75" t="s">
        <v>210</v>
      </c>
    </row>
    <row r="21" spans="1:7" ht="15.75" customHeight="1">
      <c r="A21" s="38" t="s">
        <v>224</v>
      </c>
      <c r="B21" s="38">
        <v>2704.6</v>
      </c>
      <c r="C21" s="38"/>
      <c r="D21" s="38">
        <v>2704.6</v>
      </c>
      <c r="E21" s="38">
        <v>100</v>
      </c>
      <c r="F21" s="38">
        <v>2704.6</v>
      </c>
      <c r="G21" s="38">
        <v>100</v>
      </c>
    </row>
    <row r="22" spans="1:7" ht="31.5" customHeight="1">
      <c r="A22" s="38" t="s">
        <v>225</v>
      </c>
      <c r="B22" s="84">
        <f>B21/279</f>
        <v>9.693906810035841</v>
      </c>
      <c r="C22" s="84"/>
      <c r="D22" s="84">
        <f>D21/279</f>
        <v>9.693906810035841</v>
      </c>
      <c r="E22" s="38">
        <v>100</v>
      </c>
      <c r="F22" s="84">
        <f>F21/279</f>
        <v>9.693906810035841</v>
      </c>
      <c r="G22" s="38">
        <v>100</v>
      </c>
    </row>
    <row r="23" spans="1:7" ht="12.75">
      <c r="A23" s="86"/>
      <c r="B23" s="86"/>
      <c r="C23" s="86"/>
      <c r="D23" s="86"/>
      <c r="E23" s="86"/>
      <c r="F23" s="86"/>
      <c r="G23" s="86"/>
    </row>
    <row r="24" ht="12.75">
      <c r="A24" s="42" t="s">
        <v>226</v>
      </c>
    </row>
    <row r="25" ht="12.75">
      <c r="A25" s="39"/>
    </row>
    <row r="26" spans="1:7" ht="63" customHeight="1">
      <c r="A26" s="75" t="s">
        <v>227</v>
      </c>
      <c r="B26" s="75" t="s">
        <v>228</v>
      </c>
      <c r="C26" s="75" t="s">
        <v>229</v>
      </c>
      <c r="D26" s="75" t="s">
        <v>230</v>
      </c>
      <c r="E26" s="75"/>
      <c r="F26" s="75" t="s">
        <v>231</v>
      </c>
      <c r="G26" s="75"/>
    </row>
    <row r="27" spans="1:7" ht="15.75" customHeight="1">
      <c r="A27" s="38" t="s">
        <v>232</v>
      </c>
      <c r="B27" s="38"/>
      <c r="C27" s="38"/>
      <c r="D27" s="75"/>
      <c r="E27" s="75"/>
      <c r="F27" s="75"/>
      <c r="G27" s="75"/>
    </row>
    <row r="28" spans="1:7" ht="15.75" customHeight="1">
      <c r="A28" s="38"/>
      <c r="B28" s="38"/>
      <c r="C28" s="38"/>
      <c r="D28" s="75"/>
      <c r="E28" s="75"/>
      <c r="F28" s="75"/>
      <c r="G28" s="75"/>
    </row>
    <row r="29" spans="1:7" ht="15.75" customHeight="1">
      <c r="A29" s="38" t="s">
        <v>233</v>
      </c>
      <c r="B29" s="38"/>
      <c r="C29" s="38"/>
      <c r="D29" s="75"/>
      <c r="E29" s="75"/>
      <c r="F29" s="75"/>
      <c r="G29" s="75"/>
    </row>
    <row r="30" spans="1:7" ht="12.75">
      <c r="A30" s="38" t="s">
        <v>234</v>
      </c>
      <c r="B30" s="38"/>
      <c r="C30" s="38"/>
      <c r="D30" s="75"/>
      <c r="E30" s="75"/>
      <c r="F30" s="75"/>
      <c r="G30" s="75"/>
    </row>
    <row r="31" spans="1:7" ht="12.75">
      <c r="A31" s="38" t="s">
        <v>235</v>
      </c>
      <c r="B31" s="38"/>
      <c r="C31" s="38"/>
      <c r="D31" s="75"/>
      <c r="E31" s="75"/>
      <c r="F31" s="75"/>
      <c r="G31" s="75"/>
    </row>
    <row r="32" ht="12.75">
      <c r="A32" s="87"/>
    </row>
    <row r="33" ht="12.75">
      <c r="A33" s="42" t="s">
        <v>236</v>
      </c>
    </row>
    <row r="34" ht="12.75">
      <c r="A34" s="42" t="s">
        <v>237</v>
      </c>
    </row>
    <row r="35" ht="12.75">
      <c r="A35" s="39"/>
    </row>
    <row r="36" spans="1:7" ht="57" customHeight="1">
      <c r="A36" s="75" t="s">
        <v>238</v>
      </c>
      <c r="B36" s="75" t="s">
        <v>239</v>
      </c>
      <c r="C36" s="75"/>
      <c r="D36" s="75"/>
      <c r="E36" s="75" t="s">
        <v>240</v>
      </c>
      <c r="F36" s="75"/>
      <c r="G36" s="75"/>
    </row>
    <row r="37" spans="1:7" ht="12.75">
      <c r="A37" s="38" t="s">
        <v>241</v>
      </c>
      <c r="B37" s="75"/>
      <c r="C37" s="75"/>
      <c r="D37" s="75"/>
      <c r="E37" s="75"/>
      <c r="F37" s="75"/>
      <c r="G37" s="75"/>
    </row>
    <row r="38" spans="1:7" ht="12.75">
      <c r="A38" s="38" t="s">
        <v>242</v>
      </c>
      <c r="B38" s="75"/>
      <c r="C38" s="75"/>
      <c r="D38" s="75"/>
      <c r="E38" s="75"/>
      <c r="F38" s="75"/>
      <c r="G38" s="75"/>
    </row>
    <row r="39" spans="1:7" ht="15.75" customHeight="1">
      <c r="A39" s="38" t="s">
        <v>243</v>
      </c>
      <c r="B39" s="75"/>
      <c r="C39" s="75"/>
      <c r="D39" s="75"/>
      <c r="E39" s="75"/>
      <c r="F39" s="75"/>
      <c r="G39" s="75"/>
    </row>
    <row r="40" spans="1:7" ht="15.75" customHeight="1">
      <c r="A40" s="38" t="s">
        <v>244</v>
      </c>
      <c r="B40" s="75"/>
      <c r="C40" s="75"/>
      <c r="D40" s="75"/>
      <c r="E40" s="75"/>
      <c r="F40" s="75"/>
      <c r="G40" s="75"/>
    </row>
    <row r="41" spans="1:7" ht="15.75" customHeight="1">
      <c r="A41" s="38" t="s">
        <v>245</v>
      </c>
      <c r="B41" s="75"/>
      <c r="C41" s="75"/>
      <c r="D41" s="75"/>
      <c r="E41" s="75"/>
      <c r="F41" s="75"/>
      <c r="G41" s="75"/>
    </row>
    <row r="42" ht="12.75">
      <c r="A42" s="10"/>
    </row>
    <row r="43" spans="1:5" ht="12.75">
      <c r="A43" s="25" t="s">
        <v>246</v>
      </c>
      <c r="E43" t="s">
        <v>247</v>
      </c>
    </row>
    <row r="44" spans="1:5" ht="12.75">
      <c r="A44" s="88" t="s">
        <v>248</v>
      </c>
      <c r="E44" s="89" t="s">
        <v>249</v>
      </c>
    </row>
    <row r="45" ht="12.75">
      <c r="A45" s="25" t="s">
        <v>250</v>
      </c>
    </row>
    <row r="46" spans="1:5" ht="12.75">
      <c r="A46" s="25" t="s">
        <v>251</v>
      </c>
      <c r="C46" t="s">
        <v>252</v>
      </c>
      <c r="E46" t="s">
        <v>253</v>
      </c>
    </row>
    <row r="47" spans="1:5" s="69" customFormat="1" ht="12.75">
      <c r="A47" s="88" t="s">
        <v>254</v>
      </c>
      <c r="E47" s="69" t="s">
        <v>249</v>
      </c>
    </row>
    <row r="48" spans="1:5" ht="12.75">
      <c r="A48" s="88"/>
      <c r="E48" s="89"/>
    </row>
    <row r="49" ht="12.75">
      <c r="A49" s="25" t="s">
        <v>255</v>
      </c>
    </row>
    <row r="50" spans="1:5" ht="12.75">
      <c r="A50" s="25" t="s">
        <v>256</v>
      </c>
      <c r="B50" s="90"/>
      <c r="C50" s="69"/>
      <c r="D50" s="69"/>
      <c r="E50" t="s">
        <v>257</v>
      </c>
    </row>
    <row r="51" spans="1:5" s="69" customFormat="1" ht="12.75">
      <c r="A51" s="88" t="s">
        <v>258</v>
      </c>
      <c r="E51" s="69" t="s">
        <v>249</v>
      </c>
    </row>
    <row r="52" ht="12.75">
      <c r="A52" s="25"/>
    </row>
    <row r="53" spans="1:4" ht="12.75">
      <c r="A53" s="25" t="s">
        <v>259</v>
      </c>
      <c r="C53" t="s">
        <v>260</v>
      </c>
      <c r="D53" t="s">
        <v>261</v>
      </c>
    </row>
    <row r="54" s="69" customFormat="1" ht="12.75">
      <c r="A54" s="88" t="s">
        <v>262</v>
      </c>
    </row>
    <row r="55" ht="12.75">
      <c r="A55" s="25"/>
    </row>
    <row r="56" ht="12.75">
      <c r="A56" s="88" t="s">
        <v>14</v>
      </c>
    </row>
    <row r="57" ht="12.75">
      <c r="A57" s="88"/>
    </row>
    <row r="58" ht="12.75">
      <c r="A58" s="91"/>
    </row>
    <row r="59" ht="12.75">
      <c r="A59" s="25"/>
    </row>
    <row r="60" ht="12.75">
      <c r="A60" s="88"/>
    </row>
    <row r="61" ht="12.75">
      <c r="A61" s="33"/>
    </row>
  </sheetData>
  <sheetProtection selectLockedCells="1" selectUnlockedCells="1"/>
  <mergeCells count="46">
    <mergeCell ref="A3:A4"/>
    <mergeCell ref="B3:C4"/>
    <mergeCell ref="D3:E3"/>
    <mergeCell ref="F3:G3"/>
    <mergeCell ref="B5:C5"/>
    <mergeCell ref="A6:G6"/>
    <mergeCell ref="B7:C7"/>
    <mergeCell ref="B8:C8"/>
    <mergeCell ref="B9:C9"/>
    <mergeCell ref="B10:C10"/>
    <mergeCell ref="B11:C11"/>
    <mergeCell ref="B12:C12"/>
    <mergeCell ref="B13:C13"/>
    <mergeCell ref="A14:G14"/>
    <mergeCell ref="B15:C15"/>
    <mergeCell ref="B16:C16"/>
    <mergeCell ref="B17:C17"/>
    <mergeCell ref="B18:C18"/>
    <mergeCell ref="A19:G19"/>
    <mergeCell ref="B20:C20"/>
    <mergeCell ref="B21:C21"/>
    <mergeCell ref="B22:C22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B36:D36"/>
    <mergeCell ref="E36:G36"/>
    <mergeCell ref="B37:D37"/>
    <mergeCell ref="E37:G37"/>
    <mergeCell ref="B38:D38"/>
    <mergeCell ref="E38:G38"/>
    <mergeCell ref="B39:D39"/>
    <mergeCell ref="E39:G39"/>
    <mergeCell ref="B40:D40"/>
    <mergeCell ref="E40:G40"/>
    <mergeCell ref="B41:D41"/>
    <mergeCell ref="E41:G41"/>
  </mergeCells>
  <printOptions/>
  <pageMargins left="0.39375" right="0" top="0.39375" bottom="0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MBUO_CB-1</dc:creator>
  <cp:keywords/>
  <dc:description/>
  <cp:lastModifiedBy/>
  <cp:lastPrinted>2014-02-17T13:46:16Z</cp:lastPrinted>
  <dcterms:created xsi:type="dcterms:W3CDTF">2014-01-28T06:57:35Z</dcterms:created>
  <dcterms:modified xsi:type="dcterms:W3CDTF">2014-03-06T12:54:13Z</dcterms:modified>
  <cp:category/>
  <cp:version/>
  <cp:contentType/>
  <cp:contentStatus/>
  <cp:revision>1</cp:revision>
</cp:coreProperties>
</file>